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OneDrive - Michigan Statewide Independent Living Council\2021 Grants and Budgets\"/>
    </mc:Choice>
  </mc:AlternateContent>
  <xr:revisionPtr revIDLastSave="0" documentId="8_{BDE0761F-08EE-4063-B4FD-BBE6D48A8ABD}" xr6:coauthVersionLast="44" xr6:coauthVersionMax="44" xr10:uidLastSave="{00000000-0000-0000-0000-000000000000}"/>
  <bookViews>
    <workbookView xWindow="-120" yWindow="-120" windowWidth="20730" windowHeight="11160" xr2:uid="{F4484626-7EA1-453A-BD69-319336EA7622}"/>
  </bookViews>
  <sheets>
    <sheet name="Summary" sheetId="1" r:id="rId1"/>
    <sheet name="Salaries" sheetId="2" r:id="rId2"/>
    <sheet name="Fringe" sheetId="3" r:id="rId3"/>
    <sheet name="Occupancy" sheetId="9" r:id="rId4"/>
    <sheet name="Travel" sheetId="4" r:id="rId5"/>
    <sheet name="Supplies" sheetId="5" r:id="rId6"/>
    <sheet name="Contractual" sheetId="6" r:id="rId7"/>
    <sheet name="Equipment" sheetId="7" r:id="rId8"/>
    <sheet name="Transportation" sheetId="10" r:id="rId9"/>
    <sheet name="Other" sheetId="8" r:id="rId10"/>
    <sheet name="Sheet1" sheetId="11" state="hidden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8" l="1"/>
  <c r="J10" i="8"/>
  <c r="J9" i="8"/>
  <c r="J8" i="8"/>
  <c r="J7" i="8"/>
  <c r="J6" i="8"/>
  <c r="J5" i="8"/>
  <c r="J4" i="8"/>
  <c r="J3" i="8"/>
  <c r="J4" i="5"/>
  <c r="J3" i="5"/>
  <c r="J3" i="4"/>
  <c r="J10" i="9"/>
  <c r="J9" i="9"/>
  <c r="J8" i="9"/>
  <c r="J7" i="9"/>
  <c r="J6" i="9"/>
  <c r="J5" i="9"/>
  <c r="J4" i="9"/>
  <c r="J3" i="9"/>
  <c r="J10" i="3"/>
  <c r="J9" i="3"/>
  <c r="J8" i="3"/>
  <c r="J7" i="3"/>
  <c r="J6" i="3"/>
  <c r="J5" i="3"/>
  <c r="J4" i="3"/>
  <c r="J3" i="3"/>
  <c r="J4" i="2"/>
  <c r="J3" i="2"/>
  <c r="F4" i="2" l="1"/>
  <c r="F3" i="2"/>
  <c r="D40" i="1" l="1"/>
  <c r="F40" i="1" s="1"/>
  <c r="D36" i="1"/>
  <c r="F36" i="1" s="1"/>
  <c r="D35" i="1"/>
  <c r="F35" i="1" s="1"/>
  <c r="D34" i="1"/>
  <c r="F34" i="1" s="1"/>
  <c r="D33" i="1"/>
  <c r="F33" i="1" s="1"/>
  <c r="D32" i="1"/>
  <c r="F32" i="1" s="1"/>
  <c r="H34" i="1"/>
  <c r="H35" i="1"/>
  <c r="H36" i="1"/>
  <c r="H37" i="1"/>
  <c r="H38" i="1"/>
  <c r="H39" i="1"/>
  <c r="F39" i="1"/>
  <c r="F38" i="1"/>
  <c r="F37" i="1"/>
  <c r="G42" i="1"/>
  <c r="C42" i="1"/>
  <c r="E42" i="1"/>
  <c r="E40" i="1"/>
  <c r="E36" i="1"/>
  <c r="E35" i="1"/>
  <c r="E34" i="1"/>
  <c r="E33" i="1"/>
  <c r="E32" i="1"/>
  <c r="D42" i="1" l="1"/>
  <c r="F42" i="1"/>
  <c r="O11" i="1"/>
  <c r="O12" i="1"/>
  <c r="O13" i="1"/>
  <c r="O14" i="1"/>
  <c r="O15" i="1"/>
  <c r="O17" i="1"/>
  <c r="N4" i="2" l="1"/>
  <c r="F4" i="3" l="1"/>
  <c r="F3" i="3"/>
  <c r="H10" i="9" l="1"/>
  <c r="H11" i="8"/>
  <c r="H10" i="8"/>
  <c r="H9" i="8"/>
  <c r="H8" i="8"/>
  <c r="H7" i="8"/>
  <c r="H3" i="4"/>
  <c r="H4" i="5"/>
  <c r="H6" i="8"/>
  <c r="H5" i="8"/>
  <c r="H4" i="8"/>
  <c r="H3" i="8"/>
  <c r="H3" i="5"/>
  <c r="H8" i="9"/>
  <c r="F9" i="9"/>
  <c r="H9" i="9" s="1"/>
  <c r="H3" i="9"/>
  <c r="H10" i="3"/>
  <c r="H9" i="3"/>
  <c r="H7" i="3"/>
  <c r="H6" i="3"/>
  <c r="H5" i="3"/>
  <c r="H4" i="3"/>
  <c r="H3" i="3"/>
  <c r="H4" i="2"/>
  <c r="H3" i="2"/>
  <c r="J19" i="7" l="1"/>
  <c r="G14" i="1" s="1"/>
  <c r="J18" i="7"/>
  <c r="C14" i="1" s="1"/>
  <c r="J19" i="10"/>
  <c r="G15" i="1" s="1"/>
  <c r="J18" i="10"/>
  <c r="C15" i="1" s="1"/>
  <c r="J19" i="6"/>
  <c r="G13" i="1" s="1"/>
  <c r="J18" i="6"/>
  <c r="C13" i="1" s="1"/>
  <c r="J19" i="5"/>
  <c r="G12" i="1" s="1"/>
  <c r="J18" i="5"/>
  <c r="C12" i="1" s="1"/>
  <c r="J19" i="4"/>
  <c r="G11" i="1" s="1"/>
  <c r="J18" i="4"/>
  <c r="C11" i="1" s="1"/>
  <c r="J29" i="8"/>
  <c r="G16" i="1" s="1"/>
  <c r="O16" i="1" s="1"/>
  <c r="J28" i="8"/>
  <c r="C16" i="1" s="1"/>
  <c r="H40" i="1" s="1"/>
  <c r="J19" i="9"/>
  <c r="G10" i="1" s="1"/>
  <c r="O10" i="1" s="1"/>
  <c r="J18" i="9"/>
  <c r="C10" i="1" s="1"/>
  <c r="J19" i="3"/>
  <c r="G9" i="1" s="1"/>
  <c r="O9" i="1" s="1"/>
  <c r="J18" i="3"/>
  <c r="C9" i="1" s="1"/>
  <c r="H33" i="1" s="1"/>
  <c r="J25" i="2"/>
  <c r="G8" i="1" s="1"/>
  <c r="O8" i="1" s="1"/>
  <c r="J24" i="2"/>
  <c r="C8" i="1" s="1"/>
  <c r="H32" i="1" s="1"/>
  <c r="H42" i="1" l="1"/>
  <c r="G18" i="1"/>
  <c r="G21" i="1" s="1"/>
  <c r="G24" i="1" s="1"/>
  <c r="C18" i="1"/>
  <c r="C24" i="1" s="1"/>
</calcChain>
</file>

<file path=xl/sharedStrings.xml><?xml version="1.0" encoding="utf-8"?>
<sst xmlns="http://schemas.openxmlformats.org/spreadsheetml/2006/main" count="206" uniqueCount="161">
  <si>
    <t>Program</t>
  </si>
  <si>
    <t>Date Prepared</t>
  </si>
  <si>
    <t>Grantee</t>
  </si>
  <si>
    <t>Michigan Statewide Independent Living Corp</t>
  </si>
  <si>
    <t>Budget Period</t>
  </si>
  <si>
    <t>Address</t>
  </si>
  <si>
    <t xml:space="preserve">901 E. Mt. Hope </t>
  </si>
  <si>
    <t>Agreement</t>
  </si>
  <si>
    <t>Original/Amendment</t>
  </si>
  <si>
    <t>MRSIL 17-99001</t>
  </si>
  <si>
    <t>City</t>
  </si>
  <si>
    <t>Lansing</t>
  </si>
  <si>
    <t>State:</t>
  </si>
  <si>
    <t>Michigan</t>
  </si>
  <si>
    <t>Federal ID</t>
  </si>
  <si>
    <t>38-3572497</t>
  </si>
  <si>
    <t>Total Budget</t>
  </si>
  <si>
    <t>Narrative Summary</t>
  </si>
  <si>
    <t>1. Salaries/Wages</t>
  </si>
  <si>
    <t>2. Fringe Benefits</t>
  </si>
  <si>
    <t>3. Occupancy</t>
  </si>
  <si>
    <t>4. Travel</t>
  </si>
  <si>
    <t>5. Supplies &amp; Materials</t>
  </si>
  <si>
    <t>6. Contractual</t>
  </si>
  <si>
    <t>7. Equipment</t>
  </si>
  <si>
    <t>8. Transportation</t>
  </si>
  <si>
    <t>9. Other Expenses</t>
  </si>
  <si>
    <t>Total Direct Expenditures</t>
  </si>
  <si>
    <t>Indirect Cost</t>
  </si>
  <si>
    <t>Rate %</t>
  </si>
  <si>
    <t>Total Funding</t>
  </si>
  <si>
    <t>IL Servcie Contract</t>
  </si>
  <si>
    <t>Salary &amp; Wages</t>
  </si>
  <si>
    <t>Position Description/Program</t>
  </si>
  <si>
    <t>Annual Salary</t>
  </si>
  <si>
    <t xml:space="preserve">IL Service Contract </t>
  </si>
  <si>
    <t>(MRS Use Only)</t>
  </si>
  <si>
    <t>Narrative</t>
  </si>
  <si>
    <t>Executive Director</t>
  </si>
  <si>
    <t>Director of Operations</t>
  </si>
  <si>
    <t>Total Salaries &amp; Wages:</t>
  </si>
  <si>
    <t>Total IL Service Contract Salary:</t>
  </si>
  <si>
    <t>Fringe Benefits</t>
  </si>
  <si>
    <t>Fringe Benefit  Description</t>
  </si>
  <si>
    <t>Total Benefit Amt</t>
  </si>
  <si>
    <t>Narrative Explanation</t>
  </si>
  <si>
    <t>FICA</t>
  </si>
  <si>
    <t>Calculated based on total salaries at SS and Medicare rate combined of 7.65%</t>
  </si>
  <si>
    <t>Unemployment</t>
  </si>
  <si>
    <t xml:space="preserve">Based on current state SUTA rate </t>
  </si>
  <si>
    <t>Retirement</t>
  </si>
  <si>
    <t>Assuming match of up to 3% on compensation</t>
  </si>
  <si>
    <t>Health/Hospital/HAS</t>
  </si>
  <si>
    <t>Life Insurance and Disability</t>
  </si>
  <si>
    <t>Life and disability policies at current rates</t>
  </si>
  <si>
    <t>Vision</t>
  </si>
  <si>
    <t>No Vision Insurance</t>
  </si>
  <si>
    <t>Dental</t>
  </si>
  <si>
    <t>Dental Insurance for two employee's</t>
  </si>
  <si>
    <t>Workers Comp</t>
  </si>
  <si>
    <t>Current assumption on workers compensation insurance for the year</t>
  </si>
  <si>
    <t>Total Fringe Benefits</t>
  </si>
  <si>
    <t>Total IL Service Contract Amount</t>
  </si>
  <si>
    <t>Occupancy</t>
  </si>
  <si>
    <t>Address/Cost Associated</t>
  </si>
  <si>
    <t>Total Cost</t>
  </si>
  <si>
    <t>Rent</t>
  </si>
  <si>
    <t xml:space="preserve">Mortgage </t>
  </si>
  <si>
    <t>Mortgage Interest</t>
  </si>
  <si>
    <t>Utilities (Electric/Gas/Waste Removal)</t>
  </si>
  <si>
    <t>Property Maintaince</t>
  </si>
  <si>
    <t>Internet</t>
  </si>
  <si>
    <t>Internet services</t>
  </si>
  <si>
    <t>Phone</t>
  </si>
  <si>
    <t>This includes office phone system with AT&amp;T plus cell phones for staff and ZOOM communication where needed for meetings.</t>
  </si>
  <si>
    <t>Microsoft Office Service</t>
  </si>
  <si>
    <t>Microsoft 365 annual license fee's</t>
  </si>
  <si>
    <t>Total Occupancy:</t>
  </si>
  <si>
    <t>Total IL Service Contract Occupancy:</t>
  </si>
  <si>
    <t>Travel</t>
  </si>
  <si>
    <t>Travel Description</t>
  </si>
  <si>
    <t>Total Travel</t>
  </si>
  <si>
    <t>Program related travel/mileage</t>
  </si>
  <si>
    <t xml:space="preserve">Program related travel, primarily mileage </t>
  </si>
  <si>
    <t>Total Travel Expense:</t>
  </si>
  <si>
    <t>Total IL Service Contract Amount:</t>
  </si>
  <si>
    <t>Supplies &amp; Materials</t>
  </si>
  <si>
    <t xml:space="preserve">Supplies  </t>
  </si>
  <si>
    <t>Total Supplies</t>
  </si>
  <si>
    <t>Office supplies and office equipment</t>
  </si>
  <si>
    <t xml:space="preserve">Office Supplies and necessary equipment as need. </t>
  </si>
  <si>
    <t xml:space="preserve">Postage / Shipping </t>
  </si>
  <si>
    <t>In Previous years this was part of the "Other/Miscellaneous" cost line item. Estimate based on past experience.</t>
  </si>
  <si>
    <t>Total Suplies Expense:</t>
  </si>
  <si>
    <t>Total IL Service Contract:</t>
  </si>
  <si>
    <t>Contractual</t>
  </si>
  <si>
    <t xml:space="preserve">Business Name/Function: </t>
  </si>
  <si>
    <t>Total Contract</t>
  </si>
  <si>
    <t>Total Contract Expense:</t>
  </si>
  <si>
    <t>Equipment</t>
  </si>
  <si>
    <t>Total Equipment</t>
  </si>
  <si>
    <t>Total Equipment Expense:</t>
  </si>
  <si>
    <t>Total IL Servcie Contract</t>
  </si>
  <si>
    <t>Transportation</t>
  </si>
  <si>
    <t>Transportation Desctiption</t>
  </si>
  <si>
    <t>Total Transportation:</t>
  </si>
  <si>
    <t>Total IL Service Contract Transportation:</t>
  </si>
  <si>
    <t>Other</t>
  </si>
  <si>
    <t>Other Cost Description</t>
  </si>
  <si>
    <t>Other Cost Total</t>
  </si>
  <si>
    <t>Travel and Accommodation Cost for Council Meetings</t>
  </si>
  <si>
    <t>Expenses for council meetings. Budget based on 2019 cost less the CART fees listed below. Assumes travel and accommodations for out-of-town board members plus personal assistant fees for board chair. Assuming at least 4 board meetings for the year.</t>
  </si>
  <si>
    <t>SPIL Support</t>
  </si>
  <si>
    <t>Training Cost (staff and council)</t>
  </si>
  <si>
    <t xml:space="preserve">Estimated expenses for training members and NCIL, etc.. </t>
  </si>
  <si>
    <t>Statewide Data License (NetCIL)</t>
  </si>
  <si>
    <t>SILC database license</t>
  </si>
  <si>
    <t>Annual Audit</t>
  </si>
  <si>
    <t>Accounting/ Bookkeeping and Payroll Services</t>
  </si>
  <si>
    <t>Insurance (Liability and Property)</t>
  </si>
  <si>
    <t>Budget based on prior years actual. In 2019 we incurred a workers comp adjustment that was included in the line item. Not expected for 2020, so this line item is slighly overstated by approx. $1,300. True expected 2020 expense if $2,300 made up of a Directors and Officers Liability policy and a Business Owners Liability policy.</t>
  </si>
  <si>
    <t>Accomodations related to accessibility</t>
  </si>
  <si>
    <t>CART charges for accomodations for Council Members previously part of Council Meeting expense line. As we ended 2019, total cost incurred was $7,900. As it stands the $6,000 amount is perhaps too low. CART is a service that does a transcript of every meeting where accomodation is required. It also includes a real time live feed conversion to text for and IPAD for those needing that specific accomodation.</t>
  </si>
  <si>
    <t>Miscellaneous</t>
  </si>
  <si>
    <t>Estimate based on 2019 expenses of $1,951. Includes things such as dues for MNA, research fees, state annual report filing, etc.. Should be lower than 2019 because 2019 included some expenses associated with the office move to a new location</t>
  </si>
  <si>
    <t>Total Other Expense:</t>
  </si>
  <si>
    <t>Total IL Service Expense:</t>
  </si>
  <si>
    <t>10/1/2020-9/30/2021</t>
  </si>
  <si>
    <t xml:space="preserve">Rent at $770 per month from 10/1/20-3/31/21 and $790 per month from 4/1/21-3/31/22. </t>
  </si>
  <si>
    <t>Based on Supporting Strategies estimate</t>
  </si>
  <si>
    <t>Based on accepted bid for audit services in 2021.</t>
  </si>
  <si>
    <t>SUMMARY</t>
  </si>
  <si>
    <t>2018-2019 Actuals</t>
  </si>
  <si>
    <t>Total 2019-2020</t>
  </si>
  <si>
    <t>2019-2020 Budget</t>
  </si>
  <si>
    <t>2021-2022 Budget</t>
  </si>
  <si>
    <t>Category</t>
  </si>
  <si>
    <t>1. Salaries &amp; Wages</t>
  </si>
  <si>
    <t>3.  Occupancy</t>
  </si>
  <si>
    <t>4.  Travel</t>
  </si>
  <si>
    <t>5.  Supplies &amp; Materials</t>
  </si>
  <si>
    <t>6.  Contractual</t>
  </si>
  <si>
    <t>7.  Equipment</t>
  </si>
  <si>
    <t>9.  Other Expenses</t>
  </si>
  <si>
    <t>2019-2020 remaining budgeted amounts (5 months)</t>
  </si>
  <si>
    <t>2019-2020 Actuals to date (7 months)</t>
  </si>
  <si>
    <t>Current rates $1,048.64 per month</t>
  </si>
  <si>
    <t>Assume increase of 15% (history has varied)</t>
  </si>
  <si>
    <t>x 12 months = $14,471</t>
  </si>
  <si>
    <t>+ HSA for two = 7,000</t>
  </si>
  <si>
    <t>TOTAL = $21,471</t>
  </si>
  <si>
    <t>Current Single Rates for 2 employees per BCBS for 2019 = $1,048.64 per month. Added 15% increase for Oct 2020 renewal. That is $14,471 for 12 months Plus 2 HSA contributions total of $7000 = $21471</t>
  </si>
  <si>
    <t xml:space="preserve">The overall budget for SILC is  split 65% MRS IL Service Contract and 35% BSBP Grant. For comparison the actual expense for the IL Service Contract  in 2019 were $205,987. The 2020 budget submission is $206,842.  All MISILC expenses are shared at the above ratio between the MRS IL Service Contract and BSBP. </t>
  </si>
  <si>
    <t>Change to 0% increase based on state employee wage freezes and wage inflation</t>
  </si>
  <si>
    <t>Current Salary of the Executive Director based on $43.27 per hour with 0% increase</t>
  </si>
  <si>
    <t>Salary of the Operations Manager assuming a rate of $25 per hour with 0% increase</t>
  </si>
  <si>
    <t>Investment in SPIL support for 2021, plus $5,000 to support a Michigan Youth Leadership Summit, $40,000 SILC statewide outreach initiative, and one SILC Survey for $10,000.</t>
  </si>
  <si>
    <t>MRS Contract</t>
  </si>
  <si>
    <t>BSBP Contract</t>
  </si>
  <si>
    <t>Total MRS Amount</t>
  </si>
  <si>
    <t>Total BSBP Amount             $122,584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</si>
</sst>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3" xfId="0" applyBorder="1"/>
    <xf numFmtId="10" fontId="0" fillId="0" borderId="9" xfId="0" applyNumberFormat="1" applyBorder="1"/>
    <xf numFmtId="0" fontId="0" fillId="0" borderId="9" xfId="0" applyBorder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2" borderId="9" xfId="0" applyFill="1" applyBorder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0" fillId="0" borderId="9" xfId="1" applyFont="1" applyBorder="1"/>
    <xf numFmtId="164" fontId="0" fillId="0" borderId="9" xfId="1" applyNumberFormat="1" applyFont="1" applyBorder="1"/>
    <xf numFmtId="165" fontId="0" fillId="0" borderId="0" xfId="0" applyNumberFormat="1"/>
    <xf numFmtId="0" fontId="0" fillId="0" borderId="19" xfId="0" applyBorder="1" applyAlignment="1">
      <alignment horizontal="center" wrapText="1"/>
    </xf>
    <xf numFmtId="0" fontId="1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5" fillId="0" borderId="0" xfId="0" applyFont="1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/>
    </xf>
    <xf numFmtId="164" fontId="0" fillId="2" borderId="9" xfId="0" applyNumberFormat="1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164" fontId="0" fillId="0" borderId="9" xfId="0" applyNumberFormat="1" applyBorder="1" applyAlignment="1">
      <alignment horizontal="center" wrapText="1"/>
    </xf>
    <xf numFmtId="164" fontId="0" fillId="2" borderId="9" xfId="0" applyNumberForma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left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left" wrapText="1"/>
    </xf>
    <xf numFmtId="164" fontId="0" fillId="0" borderId="9" xfId="0" applyNumberFormat="1" applyBorder="1" applyAlignment="1">
      <alignment horizontal="left"/>
    </xf>
    <xf numFmtId="164" fontId="0" fillId="0" borderId="9" xfId="0" applyNumberFormat="1" applyBorder="1" applyAlignment="1">
      <alignment horizontal="left" vertical="center"/>
    </xf>
    <xf numFmtId="164" fontId="0" fillId="0" borderId="14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2DF0E-22C4-4942-854A-4CB98CDE28F1}">
  <dimension ref="A1:O43"/>
  <sheetViews>
    <sheetView showGridLines="0" tabSelected="1" topLeftCell="E1" workbookViewId="0">
      <selection activeCell="M18" sqref="M18"/>
    </sheetView>
  </sheetViews>
  <sheetFormatPr defaultRowHeight="15" x14ac:dyDescent="0.25"/>
  <cols>
    <col min="1" max="1" width="11.28515625" customWidth="1"/>
    <col min="2" max="2" width="10.140625" customWidth="1"/>
    <col min="3" max="3" width="14" customWidth="1"/>
    <col min="4" max="4" width="13.140625" customWidth="1"/>
    <col min="5" max="5" width="14.28515625" customWidth="1"/>
    <col min="6" max="6" width="13.5703125" customWidth="1"/>
    <col min="7" max="7" width="13.28515625" customWidth="1"/>
    <col min="8" max="8" width="11" customWidth="1"/>
    <col min="9" max="9" width="10.28515625" customWidth="1"/>
    <col min="10" max="10" width="11.28515625" customWidth="1"/>
    <col min="13" max="13" width="56.7109375" customWidth="1"/>
  </cols>
  <sheetData>
    <row r="1" spans="1:15" ht="15.75" thickBot="1" x14ac:dyDescent="0.3"/>
    <row r="2" spans="1:15" ht="15.75" thickBot="1" x14ac:dyDescent="0.3">
      <c r="A2" t="s">
        <v>0</v>
      </c>
      <c r="B2" s="25"/>
      <c r="C2" s="26"/>
      <c r="D2" s="26"/>
      <c r="E2" s="26"/>
      <c r="F2" s="27"/>
      <c r="G2" t="s">
        <v>1</v>
      </c>
      <c r="H2" s="28">
        <v>43972</v>
      </c>
      <c r="I2" s="29"/>
      <c r="J2" s="29"/>
      <c r="K2" s="29"/>
      <c r="L2" s="30"/>
    </row>
    <row r="3" spans="1:15" ht="15.75" thickBot="1" x14ac:dyDescent="0.3">
      <c r="A3" t="s">
        <v>2</v>
      </c>
      <c r="B3" s="31" t="s">
        <v>3</v>
      </c>
      <c r="C3" s="32"/>
      <c r="D3" s="32"/>
      <c r="E3" s="32"/>
      <c r="F3" s="33"/>
      <c r="G3" t="s">
        <v>4</v>
      </c>
      <c r="H3" s="34" t="s">
        <v>127</v>
      </c>
      <c r="I3" s="29"/>
      <c r="J3" s="29"/>
      <c r="K3" s="29"/>
      <c r="L3" s="30"/>
    </row>
    <row r="4" spans="1:15" ht="15.75" thickBot="1" x14ac:dyDescent="0.3">
      <c r="A4" t="s">
        <v>5</v>
      </c>
      <c r="B4" s="31" t="s">
        <v>6</v>
      </c>
      <c r="C4" s="32"/>
      <c r="D4" s="32"/>
      <c r="E4" s="32"/>
      <c r="F4" s="33"/>
      <c r="G4" t="s">
        <v>7</v>
      </c>
      <c r="H4" s="25" t="s">
        <v>8</v>
      </c>
      <c r="I4" s="27"/>
      <c r="J4" s="25" t="s">
        <v>9</v>
      </c>
      <c r="K4" s="26"/>
      <c r="L4" s="1"/>
    </row>
    <row r="5" spans="1:15" ht="15.75" thickBot="1" x14ac:dyDescent="0.3">
      <c r="A5" t="s">
        <v>10</v>
      </c>
      <c r="B5" s="25" t="s">
        <v>11</v>
      </c>
      <c r="C5" s="27"/>
      <c r="D5" t="s">
        <v>12</v>
      </c>
      <c r="E5" s="25" t="s">
        <v>13</v>
      </c>
      <c r="F5" s="27"/>
      <c r="G5" t="s">
        <v>14</v>
      </c>
      <c r="H5" s="25" t="s">
        <v>15</v>
      </c>
      <c r="I5" s="26"/>
      <c r="J5" s="26"/>
      <c r="K5" s="26"/>
      <c r="L5" s="27"/>
    </row>
    <row r="6" spans="1:15" ht="8.4499999999999993" customHeight="1" x14ac:dyDescent="0.25"/>
    <row r="7" spans="1:15" ht="39" customHeight="1" thickBot="1" x14ac:dyDescent="0.4">
      <c r="A7" s="35" t="s">
        <v>16</v>
      </c>
      <c r="B7" s="35"/>
      <c r="C7" s="36"/>
      <c r="D7" s="36"/>
      <c r="E7" s="35" t="s">
        <v>157</v>
      </c>
      <c r="F7" s="35"/>
      <c r="G7" s="36"/>
      <c r="H7" s="36"/>
      <c r="I7" s="37" t="s">
        <v>158</v>
      </c>
      <c r="J7" s="37"/>
      <c r="K7" s="38"/>
      <c r="L7" s="38"/>
      <c r="M7" t="s">
        <v>17</v>
      </c>
    </row>
    <row r="8" spans="1:15" ht="28.9" customHeight="1" x14ac:dyDescent="0.25">
      <c r="A8" s="51" t="s">
        <v>18</v>
      </c>
      <c r="B8" s="52"/>
      <c r="C8" s="39">
        <f>Salaries!J24</f>
        <v>142002</v>
      </c>
      <c r="D8" s="39"/>
      <c r="E8" s="51" t="s">
        <v>18</v>
      </c>
      <c r="F8" s="52"/>
      <c r="G8" s="39">
        <f>Salaries!J25</f>
        <v>92301.3</v>
      </c>
      <c r="H8" s="39"/>
      <c r="I8" s="51" t="s">
        <v>18</v>
      </c>
      <c r="J8" s="52"/>
      <c r="K8" s="39">
        <v>49701</v>
      </c>
      <c r="L8" s="39"/>
      <c r="M8" s="58" t="s">
        <v>152</v>
      </c>
      <c r="O8" s="8">
        <f>G8/12</f>
        <v>7691.7750000000005</v>
      </c>
    </row>
    <row r="9" spans="1:15" x14ac:dyDescent="0.25">
      <c r="A9" s="42" t="s">
        <v>19</v>
      </c>
      <c r="B9" s="43"/>
      <c r="C9" s="39">
        <f>Fringe!J18</f>
        <v>43737.213913705586</v>
      </c>
      <c r="D9" s="39"/>
      <c r="E9" s="42" t="s">
        <v>19</v>
      </c>
      <c r="F9" s="43"/>
      <c r="G9" s="39">
        <f>Fringe!J19</f>
        <v>28429.189043908631</v>
      </c>
      <c r="H9" s="39"/>
      <c r="I9" s="42" t="s">
        <v>19</v>
      </c>
      <c r="J9" s="43"/>
      <c r="K9" s="39">
        <v>15308</v>
      </c>
      <c r="L9" s="39"/>
      <c r="M9" s="59"/>
      <c r="O9" s="8">
        <f t="shared" ref="O9:O17" si="0">G9/12</f>
        <v>2369.0990869923858</v>
      </c>
    </row>
    <row r="10" spans="1:15" x14ac:dyDescent="0.25">
      <c r="A10" s="42" t="s">
        <v>20</v>
      </c>
      <c r="B10" s="43"/>
      <c r="C10" s="40">
        <f>Occupancy!J18</f>
        <v>18560</v>
      </c>
      <c r="D10" s="41"/>
      <c r="E10" s="46" t="s">
        <v>20</v>
      </c>
      <c r="F10" s="43"/>
      <c r="G10" s="40">
        <f>Occupancy!J19</f>
        <v>12064</v>
      </c>
      <c r="H10" s="41"/>
      <c r="I10" s="46" t="s">
        <v>20</v>
      </c>
      <c r="J10" s="43"/>
      <c r="K10" s="40">
        <v>6496</v>
      </c>
      <c r="L10" s="41"/>
      <c r="M10" s="59"/>
      <c r="O10" s="8">
        <f t="shared" si="0"/>
        <v>1005.3333333333334</v>
      </c>
    </row>
    <row r="11" spans="1:15" x14ac:dyDescent="0.25">
      <c r="A11" s="42" t="s">
        <v>21</v>
      </c>
      <c r="B11" s="43"/>
      <c r="C11" s="39">
        <f>Travel!J18</f>
        <v>5354</v>
      </c>
      <c r="D11" s="39"/>
      <c r="E11" s="42" t="s">
        <v>21</v>
      </c>
      <c r="F11" s="43"/>
      <c r="G11" s="39">
        <f>Travel!J19</f>
        <v>3480.1</v>
      </c>
      <c r="H11" s="39"/>
      <c r="I11" s="42" t="s">
        <v>21</v>
      </c>
      <c r="J11" s="43"/>
      <c r="K11" s="39">
        <v>1874</v>
      </c>
      <c r="L11" s="39"/>
      <c r="M11" s="59"/>
      <c r="O11" s="8">
        <f t="shared" si="0"/>
        <v>290.00833333333333</v>
      </c>
    </row>
    <row r="12" spans="1:15" x14ac:dyDescent="0.25">
      <c r="A12" s="42" t="s">
        <v>22</v>
      </c>
      <c r="B12" s="43"/>
      <c r="C12" s="39">
        <f>Supplies!J18</f>
        <v>2484</v>
      </c>
      <c r="D12" s="39"/>
      <c r="E12" s="42" t="s">
        <v>22</v>
      </c>
      <c r="F12" s="43"/>
      <c r="G12" s="39">
        <f>Supplies!J19</f>
        <v>1614.6</v>
      </c>
      <c r="H12" s="39"/>
      <c r="I12" s="42" t="s">
        <v>22</v>
      </c>
      <c r="J12" s="43"/>
      <c r="K12" s="39">
        <v>869</v>
      </c>
      <c r="L12" s="39"/>
      <c r="M12" s="59"/>
      <c r="O12" s="8">
        <f t="shared" si="0"/>
        <v>134.54999999999998</v>
      </c>
    </row>
    <row r="13" spans="1:15" x14ac:dyDescent="0.25">
      <c r="A13" s="42" t="s">
        <v>23</v>
      </c>
      <c r="B13" s="43"/>
      <c r="C13" s="39">
        <f>Contractual!J18</f>
        <v>0</v>
      </c>
      <c r="D13" s="39"/>
      <c r="E13" s="42" t="s">
        <v>23</v>
      </c>
      <c r="F13" s="43"/>
      <c r="G13" s="39">
        <f>Contractual!J19</f>
        <v>0</v>
      </c>
      <c r="H13" s="39"/>
      <c r="I13" s="42" t="s">
        <v>23</v>
      </c>
      <c r="J13" s="43"/>
      <c r="K13" s="39">
        <v>0</v>
      </c>
      <c r="L13" s="39"/>
      <c r="M13" s="59"/>
      <c r="O13" s="8">
        <f t="shared" si="0"/>
        <v>0</v>
      </c>
    </row>
    <row r="14" spans="1:15" x14ac:dyDescent="0.25">
      <c r="A14" s="42" t="s">
        <v>24</v>
      </c>
      <c r="B14" s="43"/>
      <c r="C14" s="39">
        <f>Equipment!J18</f>
        <v>0</v>
      </c>
      <c r="D14" s="39"/>
      <c r="E14" s="42" t="s">
        <v>24</v>
      </c>
      <c r="F14" s="43"/>
      <c r="G14" s="39">
        <f>Equipment!J19</f>
        <v>0</v>
      </c>
      <c r="H14" s="39"/>
      <c r="I14" s="42" t="s">
        <v>24</v>
      </c>
      <c r="J14" s="43"/>
      <c r="K14" s="39">
        <v>0</v>
      </c>
      <c r="L14" s="39"/>
      <c r="M14" s="59"/>
      <c r="O14" s="8">
        <f t="shared" si="0"/>
        <v>0</v>
      </c>
    </row>
    <row r="15" spans="1:15" x14ac:dyDescent="0.25">
      <c r="A15" s="42" t="s">
        <v>25</v>
      </c>
      <c r="B15" s="43"/>
      <c r="C15" s="40">
        <f>Transportation!J18</f>
        <v>0</v>
      </c>
      <c r="D15" s="41"/>
      <c r="E15" s="46" t="s">
        <v>25</v>
      </c>
      <c r="F15" s="43"/>
      <c r="G15" s="40">
        <f>Transportation!J19</f>
        <v>0</v>
      </c>
      <c r="H15" s="41"/>
      <c r="I15" s="46" t="s">
        <v>25</v>
      </c>
      <c r="J15" s="43"/>
      <c r="K15" s="40">
        <v>0</v>
      </c>
      <c r="L15" s="41"/>
      <c r="M15" s="59"/>
      <c r="O15" s="8">
        <f t="shared" si="0"/>
        <v>0</v>
      </c>
    </row>
    <row r="16" spans="1:15" x14ac:dyDescent="0.25">
      <c r="A16" s="48" t="s">
        <v>26</v>
      </c>
      <c r="B16" s="49"/>
      <c r="C16" s="39">
        <f>Other!J28</f>
        <v>138102</v>
      </c>
      <c r="D16" s="39"/>
      <c r="E16" s="42" t="s">
        <v>26</v>
      </c>
      <c r="F16" s="43"/>
      <c r="G16" s="44">
        <f>Other!J29</f>
        <v>89766.3</v>
      </c>
      <c r="H16" s="45"/>
      <c r="I16" s="42" t="s">
        <v>26</v>
      </c>
      <c r="J16" s="43"/>
      <c r="K16" s="84">
        <v>48336</v>
      </c>
      <c r="L16" s="45"/>
      <c r="M16" s="60"/>
      <c r="O16" s="8">
        <f t="shared" si="0"/>
        <v>7480.5250000000005</v>
      </c>
    </row>
    <row r="17" spans="1:15" x14ac:dyDescent="0.25">
      <c r="O17" s="8">
        <f t="shared" si="0"/>
        <v>0</v>
      </c>
    </row>
    <row r="18" spans="1:15" x14ac:dyDescent="0.25">
      <c r="A18" s="50" t="s">
        <v>27</v>
      </c>
      <c r="B18" s="50"/>
      <c r="C18" s="40">
        <f>SUM(C8:D16)</f>
        <v>350239.21391370555</v>
      </c>
      <c r="D18" s="41"/>
      <c r="E18" s="46" t="s">
        <v>159</v>
      </c>
      <c r="F18" s="50"/>
      <c r="G18" s="40">
        <f>SUM(G8:H16)</f>
        <v>227655.48904390866</v>
      </c>
      <c r="H18" s="41"/>
      <c r="I18" s="50" t="s">
        <v>160</v>
      </c>
      <c r="J18" s="50"/>
      <c r="K18" s="50"/>
    </row>
    <row r="20" spans="1:15" x14ac:dyDescent="0.25">
      <c r="E20" s="47" t="s">
        <v>28</v>
      </c>
      <c r="F20" s="47"/>
    </row>
    <row r="21" spans="1:15" x14ac:dyDescent="0.25">
      <c r="E21" t="s">
        <v>29</v>
      </c>
      <c r="F21" s="2"/>
      <c r="G21" s="40">
        <f>G18*F21</f>
        <v>0</v>
      </c>
      <c r="H21" s="41"/>
    </row>
    <row r="23" spans="1:15" ht="21" x14ac:dyDescent="0.35">
      <c r="A23" s="56" t="s">
        <v>30</v>
      </c>
      <c r="B23" s="50"/>
    </row>
    <row r="24" spans="1:15" x14ac:dyDescent="0.25">
      <c r="A24" s="57" t="s">
        <v>16</v>
      </c>
      <c r="B24" s="57"/>
      <c r="C24" s="40">
        <f>C18</f>
        <v>350239.21391370555</v>
      </c>
      <c r="D24" s="41"/>
      <c r="E24" s="57" t="s">
        <v>31</v>
      </c>
      <c r="F24" s="57"/>
      <c r="G24" s="40">
        <f>SUM(G18+G21)</f>
        <v>227655.48904390866</v>
      </c>
      <c r="H24" s="41"/>
    </row>
    <row r="28" spans="1:15" ht="15.75" thickBot="1" x14ac:dyDescent="0.3"/>
    <row r="29" spans="1:15" ht="15.75" thickBot="1" x14ac:dyDescent="0.3">
      <c r="A29" s="20" t="s">
        <v>131</v>
      </c>
      <c r="B29" s="21"/>
      <c r="C29" s="21"/>
      <c r="D29" s="21"/>
      <c r="E29" s="21"/>
      <c r="F29" s="21"/>
      <c r="G29" s="21"/>
      <c r="H29" s="22"/>
    </row>
    <row r="30" spans="1:15" ht="75" x14ac:dyDescent="0.25">
      <c r="A30" s="63" t="s">
        <v>136</v>
      </c>
      <c r="B30" s="63"/>
      <c r="C30" s="19" t="s">
        <v>132</v>
      </c>
      <c r="D30" s="19" t="s">
        <v>145</v>
      </c>
      <c r="E30" s="19" t="s">
        <v>144</v>
      </c>
      <c r="F30" s="19" t="s">
        <v>133</v>
      </c>
      <c r="G30" s="19" t="s">
        <v>134</v>
      </c>
      <c r="H30" s="19" t="s">
        <v>135</v>
      </c>
      <c r="I30" s="4"/>
    </row>
    <row r="31" spans="1:15" x14ac:dyDescent="0.25">
      <c r="A31" s="14"/>
      <c r="B31" s="15"/>
      <c r="C31" s="12"/>
      <c r="E31" s="12"/>
      <c r="F31" s="12"/>
      <c r="G31" s="12"/>
      <c r="H31" s="12"/>
    </row>
    <row r="32" spans="1:15" x14ac:dyDescent="0.25">
      <c r="A32" s="62" t="s">
        <v>137</v>
      </c>
      <c r="B32" s="62"/>
      <c r="C32" s="16">
        <v>159716.43</v>
      </c>
      <c r="D32" s="16">
        <f>52821.6+25191.84</f>
        <v>78013.440000000002</v>
      </c>
      <c r="E32" s="16">
        <f>142002/12*5</f>
        <v>59167.5</v>
      </c>
      <c r="F32" s="16">
        <f t="shared" ref="F32:F40" si="1">D32+E32</f>
        <v>137180.94</v>
      </c>
      <c r="G32" s="16">
        <v>142002</v>
      </c>
      <c r="H32" s="17">
        <f>C8</f>
        <v>142002</v>
      </c>
    </row>
    <row r="33" spans="1:8" x14ac:dyDescent="0.25">
      <c r="A33" s="62" t="s">
        <v>19</v>
      </c>
      <c r="B33" s="62"/>
      <c r="C33" s="16">
        <v>51303.32</v>
      </c>
      <c r="D33" s="16">
        <f>16744.44+9074.47</f>
        <v>25818.909999999996</v>
      </c>
      <c r="E33" s="16">
        <f>42228/12*5</f>
        <v>17595</v>
      </c>
      <c r="F33" s="16">
        <f t="shared" si="1"/>
        <v>43413.909999999996</v>
      </c>
      <c r="G33" s="16">
        <v>42228</v>
      </c>
      <c r="H33" s="17">
        <f t="shared" ref="H33:H40" si="2">C9</f>
        <v>43737.213913705586</v>
      </c>
    </row>
    <row r="34" spans="1:8" x14ac:dyDescent="0.25">
      <c r="A34" s="62" t="s">
        <v>138</v>
      </c>
      <c r="B34" s="62"/>
      <c r="C34" s="16">
        <v>22752.44</v>
      </c>
      <c r="D34" s="16">
        <f>6287.58+3451.46</f>
        <v>9739.0400000000009</v>
      </c>
      <c r="E34" s="16">
        <f>18200/12*5</f>
        <v>7583.3333333333339</v>
      </c>
      <c r="F34" s="16">
        <f t="shared" si="1"/>
        <v>17322.373333333337</v>
      </c>
      <c r="G34" s="16">
        <v>18200</v>
      </c>
      <c r="H34" s="17">
        <f t="shared" si="2"/>
        <v>18560</v>
      </c>
    </row>
    <row r="35" spans="1:8" x14ac:dyDescent="0.25">
      <c r="A35" s="62" t="s">
        <v>139</v>
      </c>
      <c r="B35" s="62"/>
      <c r="C35" s="16">
        <v>6173.58</v>
      </c>
      <c r="D35" s="16">
        <f>6378.83+3434.75</f>
        <v>9813.58</v>
      </c>
      <c r="E35" s="16">
        <f>5354/12*5</f>
        <v>2230.8333333333335</v>
      </c>
      <c r="F35" s="16">
        <f t="shared" si="1"/>
        <v>12044.413333333334</v>
      </c>
      <c r="G35" s="16">
        <v>5354</v>
      </c>
      <c r="H35" s="17">
        <f t="shared" si="2"/>
        <v>5354</v>
      </c>
    </row>
    <row r="36" spans="1:8" x14ac:dyDescent="0.25">
      <c r="A36" s="62" t="s">
        <v>140</v>
      </c>
      <c r="B36" s="62"/>
      <c r="C36" s="16">
        <v>4009.91</v>
      </c>
      <c r="D36" s="16">
        <f>781.01+420.54</f>
        <v>1201.55</v>
      </c>
      <c r="E36" s="16">
        <f>2484/12*5</f>
        <v>1035</v>
      </c>
      <c r="F36" s="16">
        <f t="shared" si="1"/>
        <v>2236.5500000000002</v>
      </c>
      <c r="G36" s="16">
        <v>2484</v>
      </c>
      <c r="H36" s="17">
        <f t="shared" si="2"/>
        <v>2484</v>
      </c>
    </row>
    <row r="37" spans="1:8" x14ac:dyDescent="0.25">
      <c r="A37" s="62" t="s">
        <v>141</v>
      </c>
      <c r="B37" s="62"/>
      <c r="C37" s="16"/>
      <c r="D37" s="16">
        <v>0</v>
      </c>
      <c r="E37" s="16">
        <v>0</v>
      </c>
      <c r="F37" s="16">
        <f t="shared" si="1"/>
        <v>0</v>
      </c>
      <c r="G37" s="16">
        <v>0</v>
      </c>
      <c r="H37" s="17">
        <f t="shared" si="2"/>
        <v>0</v>
      </c>
    </row>
    <row r="38" spans="1:8" x14ac:dyDescent="0.25">
      <c r="A38" s="62" t="s">
        <v>142</v>
      </c>
      <c r="B38" s="62"/>
      <c r="C38" s="16"/>
      <c r="D38" s="16">
        <v>0</v>
      </c>
      <c r="E38" s="16">
        <v>0</v>
      </c>
      <c r="F38" s="16">
        <f t="shared" si="1"/>
        <v>0</v>
      </c>
      <c r="G38" s="16">
        <v>0</v>
      </c>
      <c r="H38" s="17">
        <f t="shared" si="2"/>
        <v>0</v>
      </c>
    </row>
    <row r="39" spans="1:8" x14ac:dyDescent="0.25">
      <c r="A39" s="62" t="s">
        <v>25</v>
      </c>
      <c r="B39" s="62"/>
      <c r="C39" s="16"/>
      <c r="D39" s="16">
        <v>0</v>
      </c>
      <c r="E39" s="16">
        <v>0</v>
      </c>
      <c r="F39" s="16">
        <f t="shared" si="1"/>
        <v>0</v>
      </c>
      <c r="G39" s="16">
        <v>0</v>
      </c>
      <c r="H39" s="17">
        <f t="shared" si="2"/>
        <v>0</v>
      </c>
    </row>
    <row r="40" spans="1:8" x14ac:dyDescent="0.25">
      <c r="A40" s="62" t="s">
        <v>143</v>
      </c>
      <c r="B40" s="62"/>
      <c r="C40" s="3">
        <v>121921.85</v>
      </c>
      <c r="D40" s="16">
        <f>29527.71+15791.62</f>
        <v>45319.33</v>
      </c>
      <c r="E40" s="16">
        <f>107950/12*5</f>
        <v>44979.166666666672</v>
      </c>
      <c r="F40" s="16">
        <f t="shared" si="1"/>
        <v>90298.496666666673</v>
      </c>
      <c r="G40" s="3">
        <v>107950</v>
      </c>
      <c r="H40" s="17">
        <f t="shared" si="2"/>
        <v>138102</v>
      </c>
    </row>
    <row r="42" spans="1:8" x14ac:dyDescent="0.25">
      <c r="C42" s="13">
        <f>SUM(C32:C41)</f>
        <v>365877.53</v>
      </c>
      <c r="D42" s="13">
        <f>SUM(D32:D41)</f>
        <v>169905.85000000003</v>
      </c>
      <c r="E42" s="13">
        <f>SUM(E32:E41)</f>
        <v>132590.83333333331</v>
      </c>
      <c r="F42" s="13">
        <f t="shared" ref="F42:G42" si="3">SUM(F32:F41)</f>
        <v>302496.68333333335</v>
      </c>
      <c r="G42" s="13">
        <f t="shared" si="3"/>
        <v>318218</v>
      </c>
      <c r="H42" s="8">
        <f>SUM(H32:H41)</f>
        <v>350239.21391370555</v>
      </c>
    </row>
    <row r="43" spans="1:8" x14ac:dyDescent="0.25">
      <c r="H43" s="18"/>
    </row>
  </sheetData>
  <mergeCells count="90">
    <mergeCell ref="A36:B36"/>
    <mergeCell ref="A37:B37"/>
    <mergeCell ref="A38:B38"/>
    <mergeCell ref="A39:B39"/>
    <mergeCell ref="A40:B40"/>
    <mergeCell ref="A32:B32"/>
    <mergeCell ref="A33:B33"/>
    <mergeCell ref="A34:B34"/>
    <mergeCell ref="A35:B35"/>
    <mergeCell ref="A30:B30"/>
    <mergeCell ref="M8:M16"/>
    <mergeCell ref="I18:K18"/>
    <mergeCell ref="I12:J12"/>
    <mergeCell ref="I13:J13"/>
    <mergeCell ref="I14:J14"/>
    <mergeCell ref="I16:J16"/>
    <mergeCell ref="K13:L13"/>
    <mergeCell ref="K12:L12"/>
    <mergeCell ref="I15:J15"/>
    <mergeCell ref="K15:L15"/>
    <mergeCell ref="K8:L8"/>
    <mergeCell ref="I8:J8"/>
    <mergeCell ref="I9:J9"/>
    <mergeCell ref="I11:J11"/>
    <mergeCell ref="K16:L16"/>
    <mergeCell ref="K14:L14"/>
    <mergeCell ref="A23:B23"/>
    <mergeCell ref="A24:B24"/>
    <mergeCell ref="C24:D24"/>
    <mergeCell ref="E24:F24"/>
    <mergeCell ref="G24:H24"/>
    <mergeCell ref="K11:L11"/>
    <mergeCell ref="K9:L9"/>
    <mergeCell ref="K10:L10"/>
    <mergeCell ref="I10:J10"/>
    <mergeCell ref="G21:H21"/>
    <mergeCell ref="E18:F18"/>
    <mergeCell ref="G18:H18"/>
    <mergeCell ref="E15:F15"/>
    <mergeCell ref="G15:H15"/>
    <mergeCell ref="E8:F8"/>
    <mergeCell ref="E9:F9"/>
    <mergeCell ref="E11:F11"/>
    <mergeCell ref="E12:F12"/>
    <mergeCell ref="E13:F13"/>
    <mergeCell ref="E20:F20"/>
    <mergeCell ref="G8:H8"/>
    <mergeCell ref="G9:H9"/>
    <mergeCell ref="G11:H11"/>
    <mergeCell ref="A14:B14"/>
    <mergeCell ref="A16:B16"/>
    <mergeCell ref="A18:B18"/>
    <mergeCell ref="C18:D18"/>
    <mergeCell ref="A15:B15"/>
    <mergeCell ref="C15:D15"/>
    <mergeCell ref="C16:D16"/>
    <mergeCell ref="A8:B8"/>
    <mergeCell ref="A9:B9"/>
    <mergeCell ref="A11:B11"/>
    <mergeCell ref="A12:B12"/>
    <mergeCell ref="A13:B13"/>
    <mergeCell ref="A10:B10"/>
    <mergeCell ref="G12:H12"/>
    <mergeCell ref="G13:H13"/>
    <mergeCell ref="G14:H14"/>
    <mergeCell ref="G16:H16"/>
    <mergeCell ref="C14:D14"/>
    <mergeCell ref="E10:F10"/>
    <mergeCell ref="G10:H10"/>
    <mergeCell ref="E14:F14"/>
    <mergeCell ref="E16:F16"/>
    <mergeCell ref="C8:D8"/>
    <mergeCell ref="C9:D9"/>
    <mergeCell ref="C11:D11"/>
    <mergeCell ref="C12:D12"/>
    <mergeCell ref="C13:D13"/>
    <mergeCell ref="C10:D10"/>
    <mergeCell ref="B5:C5"/>
    <mergeCell ref="E5:F5"/>
    <mergeCell ref="H5:L5"/>
    <mergeCell ref="A7:D7"/>
    <mergeCell ref="I7:L7"/>
    <mergeCell ref="E7:H7"/>
    <mergeCell ref="B2:F2"/>
    <mergeCell ref="H2:L2"/>
    <mergeCell ref="B3:F3"/>
    <mergeCell ref="H3:L3"/>
    <mergeCell ref="B4:F4"/>
    <mergeCell ref="H4:I4"/>
    <mergeCell ref="J4:K4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7C24-22ED-408C-AC26-301A6118699C}">
  <dimension ref="A1:M29"/>
  <sheetViews>
    <sheetView showGridLines="0" topLeftCell="A10" zoomScaleNormal="100" workbookViewId="0">
      <selection activeCell="J3" sqref="J3:K11"/>
    </sheetView>
  </sheetViews>
  <sheetFormatPr defaultRowHeight="15" x14ac:dyDescent="0.25"/>
  <cols>
    <col min="11" max="11" width="6.28515625" customWidth="1"/>
    <col min="12" max="12" width="36.28515625" customWidth="1"/>
  </cols>
  <sheetData>
    <row r="1" spans="1:13" x14ac:dyDescent="0.25">
      <c r="A1" s="67" t="s">
        <v>107</v>
      </c>
      <c r="B1" s="50"/>
      <c r="C1" s="50"/>
      <c r="D1" s="50"/>
    </row>
    <row r="2" spans="1:13" ht="24" customHeight="1" x14ac:dyDescent="0.25">
      <c r="A2" s="50" t="s">
        <v>108</v>
      </c>
      <c r="B2" s="50"/>
      <c r="C2" s="50"/>
      <c r="D2" s="50"/>
      <c r="E2" s="50"/>
      <c r="F2" s="68" t="s">
        <v>109</v>
      </c>
      <c r="G2" s="68"/>
      <c r="H2" s="68" t="s">
        <v>157</v>
      </c>
      <c r="I2" s="68"/>
      <c r="J2" s="68" t="s">
        <v>158</v>
      </c>
      <c r="K2" s="68"/>
      <c r="L2" t="s">
        <v>45</v>
      </c>
    </row>
    <row r="3" spans="1:13" s="7" customFormat="1" ht="105" x14ac:dyDescent="0.25">
      <c r="A3" s="78" t="s">
        <v>110</v>
      </c>
      <c r="B3" s="78"/>
      <c r="C3" s="78"/>
      <c r="D3" s="78"/>
      <c r="E3" s="78"/>
      <c r="F3" s="80">
        <v>15380</v>
      </c>
      <c r="G3" s="80"/>
      <c r="H3" s="80">
        <f t="shared" ref="H3:H11" si="0">F3*0.65</f>
        <v>9997</v>
      </c>
      <c r="I3" s="80"/>
      <c r="J3" s="83">
        <f>SUM(F3-H3)</f>
        <v>5383</v>
      </c>
      <c r="K3" s="78"/>
      <c r="L3" s="6" t="s">
        <v>111</v>
      </c>
    </row>
    <row r="4" spans="1:13" s="7" customFormat="1" ht="75" x14ac:dyDescent="0.25">
      <c r="A4" s="78" t="s">
        <v>112</v>
      </c>
      <c r="B4" s="78"/>
      <c r="C4" s="78"/>
      <c r="D4" s="78"/>
      <c r="E4" s="78"/>
      <c r="F4" s="79">
        <v>55000</v>
      </c>
      <c r="G4" s="79"/>
      <c r="H4" s="80">
        <f t="shared" si="0"/>
        <v>35750</v>
      </c>
      <c r="I4" s="80"/>
      <c r="J4" s="83">
        <f t="shared" ref="J4:J11" si="1">SUM(F4-H4)</f>
        <v>19250</v>
      </c>
      <c r="K4" s="78"/>
      <c r="L4" s="11" t="s">
        <v>156</v>
      </c>
      <c r="M4" s="24"/>
    </row>
    <row r="5" spans="1:13" s="7" customFormat="1" ht="30" x14ac:dyDescent="0.25">
      <c r="A5" s="78" t="s">
        <v>113</v>
      </c>
      <c r="B5" s="78"/>
      <c r="C5" s="78"/>
      <c r="D5" s="78"/>
      <c r="E5" s="78"/>
      <c r="F5" s="80">
        <v>19230</v>
      </c>
      <c r="G5" s="80"/>
      <c r="H5" s="80">
        <f t="shared" si="0"/>
        <v>12499.5</v>
      </c>
      <c r="I5" s="80"/>
      <c r="J5" s="83">
        <f t="shared" si="1"/>
        <v>6730.5</v>
      </c>
      <c r="K5" s="78"/>
      <c r="L5" s="6" t="s">
        <v>114</v>
      </c>
    </row>
    <row r="6" spans="1:13" s="7" customFormat="1" x14ac:dyDescent="0.25">
      <c r="A6" s="78" t="s">
        <v>115</v>
      </c>
      <c r="B6" s="78"/>
      <c r="C6" s="78"/>
      <c r="D6" s="78"/>
      <c r="E6" s="78"/>
      <c r="F6" s="80">
        <v>17000</v>
      </c>
      <c r="G6" s="80"/>
      <c r="H6" s="80">
        <f t="shared" si="0"/>
        <v>11050</v>
      </c>
      <c r="I6" s="80"/>
      <c r="J6" s="83">
        <f t="shared" si="1"/>
        <v>5950</v>
      </c>
      <c r="K6" s="78"/>
      <c r="L6" s="6" t="s">
        <v>116</v>
      </c>
    </row>
    <row r="7" spans="1:13" s="7" customFormat="1" ht="30" x14ac:dyDescent="0.25">
      <c r="A7" s="78" t="s">
        <v>117</v>
      </c>
      <c r="B7" s="78"/>
      <c r="C7" s="78"/>
      <c r="D7" s="78"/>
      <c r="E7" s="78"/>
      <c r="F7" s="79">
        <v>4800</v>
      </c>
      <c r="G7" s="79"/>
      <c r="H7" s="80">
        <f t="shared" si="0"/>
        <v>3120</v>
      </c>
      <c r="I7" s="80"/>
      <c r="J7" s="83">
        <f t="shared" si="1"/>
        <v>1680</v>
      </c>
      <c r="K7" s="78"/>
      <c r="L7" s="11" t="s">
        <v>130</v>
      </c>
    </row>
    <row r="8" spans="1:13" s="7" customFormat="1" ht="30" x14ac:dyDescent="0.25">
      <c r="A8" s="78" t="s">
        <v>118</v>
      </c>
      <c r="B8" s="78"/>
      <c r="C8" s="78"/>
      <c r="D8" s="78"/>
      <c r="E8" s="78"/>
      <c r="F8" s="79">
        <v>15392</v>
      </c>
      <c r="G8" s="79"/>
      <c r="H8" s="80">
        <f t="shared" si="0"/>
        <v>10004.800000000001</v>
      </c>
      <c r="I8" s="80"/>
      <c r="J8" s="83">
        <f t="shared" si="1"/>
        <v>5387.1999999999989</v>
      </c>
      <c r="K8" s="78"/>
      <c r="L8" s="11" t="s">
        <v>129</v>
      </c>
    </row>
    <row r="9" spans="1:13" s="7" customFormat="1" ht="135" x14ac:dyDescent="0.25">
      <c r="A9" s="78" t="s">
        <v>119</v>
      </c>
      <c r="B9" s="78"/>
      <c r="C9" s="78"/>
      <c r="D9" s="78"/>
      <c r="E9" s="78"/>
      <c r="F9" s="80">
        <v>3600</v>
      </c>
      <c r="G9" s="80"/>
      <c r="H9" s="80">
        <f t="shared" si="0"/>
        <v>2340</v>
      </c>
      <c r="I9" s="80"/>
      <c r="J9" s="83">
        <f t="shared" si="1"/>
        <v>1260</v>
      </c>
      <c r="K9" s="78"/>
      <c r="L9" s="6" t="s">
        <v>120</v>
      </c>
    </row>
    <row r="10" spans="1:13" s="7" customFormat="1" ht="180" x14ac:dyDescent="0.25">
      <c r="A10" s="78" t="s">
        <v>121</v>
      </c>
      <c r="B10" s="78"/>
      <c r="C10" s="78"/>
      <c r="D10" s="78"/>
      <c r="E10" s="78"/>
      <c r="F10" s="80">
        <v>6000</v>
      </c>
      <c r="G10" s="80"/>
      <c r="H10" s="80">
        <f t="shared" si="0"/>
        <v>3900</v>
      </c>
      <c r="I10" s="80"/>
      <c r="J10" s="83">
        <f t="shared" si="1"/>
        <v>2100</v>
      </c>
      <c r="K10" s="78"/>
      <c r="L10" s="6" t="s">
        <v>122</v>
      </c>
    </row>
    <row r="11" spans="1:13" s="7" customFormat="1" ht="105" x14ac:dyDescent="0.25">
      <c r="A11" s="78" t="s">
        <v>123</v>
      </c>
      <c r="B11" s="78"/>
      <c r="C11" s="78"/>
      <c r="D11" s="78"/>
      <c r="E11" s="78"/>
      <c r="F11" s="80">
        <v>1700</v>
      </c>
      <c r="G11" s="80"/>
      <c r="H11" s="80">
        <f t="shared" si="0"/>
        <v>1105</v>
      </c>
      <c r="I11" s="80"/>
      <c r="J11" s="83">
        <f t="shared" si="1"/>
        <v>595</v>
      </c>
      <c r="K11" s="78"/>
      <c r="L11" s="6" t="s">
        <v>124</v>
      </c>
    </row>
    <row r="12" spans="1:13" x14ac:dyDescent="0.25">
      <c r="A12" s="69"/>
      <c r="B12" s="69"/>
      <c r="C12" s="69"/>
      <c r="D12" s="69"/>
      <c r="E12" s="69"/>
      <c r="F12" s="39"/>
      <c r="G12" s="39"/>
      <c r="H12" s="39"/>
      <c r="I12" s="39"/>
      <c r="J12" s="53"/>
      <c r="K12" s="53"/>
      <c r="L12" s="5"/>
    </row>
    <row r="13" spans="1:13" x14ac:dyDescent="0.25">
      <c r="A13" s="69"/>
      <c r="B13" s="69"/>
      <c r="C13" s="69"/>
      <c r="D13" s="69"/>
      <c r="E13" s="69"/>
      <c r="F13" s="39"/>
      <c r="G13" s="39"/>
      <c r="H13" s="39"/>
      <c r="I13" s="39"/>
      <c r="J13" s="53"/>
      <c r="K13" s="53"/>
      <c r="L13" s="5"/>
    </row>
    <row r="14" spans="1:13" x14ac:dyDescent="0.25">
      <c r="A14" s="69"/>
      <c r="B14" s="69"/>
      <c r="C14" s="69"/>
      <c r="D14" s="69"/>
      <c r="E14" s="69"/>
      <c r="F14" s="39"/>
      <c r="G14" s="39"/>
      <c r="H14" s="39"/>
      <c r="I14" s="39"/>
      <c r="J14" s="53"/>
      <c r="K14" s="53"/>
      <c r="L14" s="5"/>
    </row>
    <row r="15" spans="1:13" x14ac:dyDescent="0.25">
      <c r="A15" s="64"/>
      <c r="B15" s="65"/>
      <c r="C15" s="65"/>
      <c r="D15" s="65"/>
      <c r="E15" s="66"/>
      <c r="F15" s="40"/>
      <c r="G15" s="41"/>
      <c r="H15" s="40"/>
      <c r="I15" s="41"/>
      <c r="J15" s="54"/>
      <c r="K15" s="55"/>
      <c r="L15" s="5"/>
    </row>
    <row r="16" spans="1:13" x14ac:dyDescent="0.25">
      <c r="A16" s="64"/>
      <c r="B16" s="65"/>
      <c r="C16" s="65"/>
      <c r="D16" s="65"/>
      <c r="E16" s="66"/>
      <c r="F16" s="40"/>
      <c r="G16" s="41"/>
      <c r="H16" s="40"/>
      <c r="I16" s="41"/>
      <c r="J16" s="54"/>
      <c r="K16" s="55"/>
      <c r="L16" s="5"/>
    </row>
    <row r="17" spans="1:12" x14ac:dyDescent="0.25">
      <c r="A17" s="54"/>
      <c r="B17" s="74"/>
      <c r="C17" s="74"/>
      <c r="D17" s="74"/>
      <c r="E17" s="55"/>
      <c r="F17" s="40"/>
      <c r="G17" s="41"/>
      <c r="H17" s="40"/>
      <c r="I17" s="41"/>
      <c r="J17" s="54"/>
      <c r="K17" s="55"/>
      <c r="L17" s="5"/>
    </row>
    <row r="18" spans="1:12" x14ac:dyDescent="0.25">
      <c r="A18" s="54"/>
      <c r="B18" s="74"/>
      <c r="C18" s="74"/>
      <c r="D18" s="74"/>
      <c r="E18" s="55"/>
      <c r="F18" s="40"/>
      <c r="G18" s="41"/>
      <c r="H18" s="40"/>
      <c r="I18" s="41"/>
      <c r="J18" s="54"/>
      <c r="K18" s="55"/>
      <c r="L18" s="5"/>
    </row>
    <row r="19" spans="1:12" x14ac:dyDescent="0.25">
      <c r="A19" s="54"/>
      <c r="B19" s="74"/>
      <c r="C19" s="74"/>
      <c r="D19" s="74"/>
      <c r="E19" s="55"/>
      <c r="F19" s="40"/>
      <c r="G19" s="41"/>
      <c r="H19" s="40"/>
      <c r="I19" s="41"/>
      <c r="J19" s="54"/>
      <c r="K19" s="55"/>
      <c r="L19" s="5"/>
    </row>
    <row r="20" spans="1:12" x14ac:dyDescent="0.25">
      <c r="A20" s="54"/>
      <c r="B20" s="74"/>
      <c r="C20" s="74"/>
      <c r="D20" s="74"/>
      <c r="E20" s="55"/>
      <c r="F20" s="40"/>
      <c r="G20" s="41"/>
      <c r="H20" s="40"/>
      <c r="I20" s="41"/>
      <c r="J20" s="54"/>
      <c r="K20" s="55"/>
    </row>
    <row r="21" spans="1:12" x14ac:dyDescent="0.25">
      <c r="A21" s="54"/>
      <c r="B21" s="74"/>
      <c r="C21" s="74"/>
      <c r="D21" s="74"/>
      <c r="E21" s="55"/>
      <c r="F21" s="40"/>
      <c r="G21" s="41"/>
      <c r="H21" s="40"/>
      <c r="I21" s="41"/>
      <c r="J21" s="54"/>
      <c r="K21" s="55"/>
    </row>
    <row r="22" spans="1:12" x14ac:dyDescent="0.25">
      <c r="A22" s="54"/>
      <c r="B22" s="74"/>
      <c r="C22" s="74"/>
      <c r="D22" s="74"/>
      <c r="E22" s="55"/>
      <c r="F22" s="40"/>
      <c r="G22" s="41"/>
      <c r="H22" s="40"/>
      <c r="I22" s="41"/>
      <c r="J22" s="54"/>
      <c r="K22" s="55"/>
    </row>
    <row r="23" spans="1:12" x14ac:dyDescent="0.25">
      <c r="A23" s="54"/>
      <c r="B23" s="74"/>
      <c r="C23" s="74"/>
      <c r="D23" s="74"/>
      <c r="E23" s="55"/>
      <c r="F23" s="40"/>
      <c r="G23" s="41"/>
      <c r="H23" s="40"/>
      <c r="I23" s="41"/>
      <c r="J23" s="54"/>
      <c r="K23" s="55"/>
    </row>
    <row r="24" spans="1:12" x14ac:dyDescent="0.25">
      <c r="A24" s="54"/>
      <c r="B24" s="74"/>
      <c r="C24" s="74"/>
      <c r="D24" s="74"/>
      <c r="E24" s="55"/>
      <c r="F24" s="40"/>
      <c r="G24" s="41"/>
      <c r="H24" s="40"/>
      <c r="I24" s="41"/>
      <c r="J24" s="54"/>
      <c r="K24" s="55"/>
    </row>
    <row r="25" spans="1:12" x14ac:dyDescent="0.25">
      <c r="A25" s="53"/>
      <c r="B25" s="53"/>
      <c r="C25" s="53"/>
      <c r="D25" s="53"/>
      <c r="E25" s="53"/>
      <c r="F25" s="39"/>
      <c r="G25" s="39"/>
      <c r="H25" s="39"/>
      <c r="I25" s="39"/>
      <c r="J25" s="53"/>
      <c r="K25" s="53"/>
    </row>
    <row r="26" spans="1:12" x14ac:dyDescent="0.25">
      <c r="A26" s="53"/>
      <c r="B26" s="53"/>
      <c r="C26" s="53"/>
      <c r="D26" s="53"/>
      <c r="E26" s="53"/>
      <c r="F26" s="39"/>
      <c r="G26" s="39"/>
      <c r="H26" s="39"/>
      <c r="I26" s="39"/>
      <c r="J26" s="53"/>
      <c r="K26" s="53"/>
    </row>
    <row r="27" spans="1:12" x14ac:dyDescent="0.25">
      <c r="A27" s="53"/>
      <c r="B27" s="53"/>
      <c r="C27" s="53"/>
      <c r="D27" s="53"/>
      <c r="E27" s="53"/>
      <c r="F27" s="39"/>
      <c r="G27" s="39"/>
      <c r="H27" s="39"/>
      <c r="I27" s="39"/>
      <c r="J27" s="53"/>
      <c r="K27" s="53"/>
    </row>
    <row r="28" spans="1:12" x14ac:dyDescent="0.25">
      <c r="F28" s="47" t="s">
        <v>125</v>
      </c>
      <c r="G28" s="47"/>
      <c r="H28" s="47"/>
      <c r="I28" s="47"/>
      <c r="J28" s="39">
        <f>SUM(F3:G27)</f>
        <v>138102</v>
      </c>
      <c r="K28" s="39"/>
    </row>
    <row r="29" spans="1:12" x14ac:dyDescent="0.25">
      <c r="F29" s="47" t="s">
        <v>126</v>
      </c>
      <c r="G29" s="47"/>
      <c r="H29" s="47"/>
      <c r="I29" s="47"/>
      <c r="J29" s="40">
        <f>SUM(H3:I27)</f>
        <v>89766.3</v>
      </c>
      <c r="K29" s="41"/>
    </row>
  </sheetData>
  <mergeCells count="109">
    <mergeCell ref="H23:I23"/>
    <mergeCell ref="H22:I22"/>
    <mergeCell ref="H21:I21"/>
    <mergeCell ref="H20:I20"/>
    <mergeCell ref="J15:K15"/>
    <mergeCell ref="J16:K16"/>
    <mergeCell ref="J17:K17"/>
    <mergeCell ref="J18:K18"/>
    <mergeCell ref="J19:K19"/>
    <mergeCell ref="J20:K20"/>
    <mergeCell ref="F28:I28"/>
    <mergeCell ref="J28:K28"/>
    <mergeCell ref="A15:E15"/>
    <mergeCell ref="A16:E16"/>
    <mergeCell ref="A17:E17"/>
    <mergeCell ref="A18:E18"/>
    <mergeCell ref="A19:E19"/>
    <mergeCell ref="A20:E20"/>
    <mergeCell ref="A21:E21"/>
    <mergeCell ref="A22:E22"/>
    <mergeCell ref="A26:E26"/>
    <mergeCell ref="F26:G26"/>
    <mergeCell ref="H26:I26"/>
    <mergeCell ref="J26:K26"/>
    <mergeCell ref="A27:E27"/>
    <mergeCell ref="F27:G27"/>
    <mergeCell ref="H27:I27"/>
    <mergeCell ref="J27:K27"/>
    <mergeCell ref="F24:G24"/>
    <mergeCell ref="F23:G23"/>
    <mergeCell ref="F22:G22"/>
    <mergeCell ref="F21:G21"/>
    <mergeCell ref="H16:I16"/>
    <mergeCell ref="H15:I15"/>
    <mergeCell ref="A14:E14"/>
    <mergeCell ref="F14:G14"/>
    <mergeCell ref="H14:I14"/>
    <mergeCell ref="J14:K14"/>
    <mergeCell ref="A25:E25"/>
    <mergeCell ref="F25:G25"/>
    <mergeCell ref="H25:I25"/>
    <mergeCell ref="J25:K25"/>
    <mergeCell ref="A23:E23"/>
    <mergeCell ref="A24:E24"/>
    <mergeCell ref="H17:I17"/>
    <mergeCell ref="H18:I18"/>
    <mergeCell ref="H19:I19"/>
    <mergeCell ref="H24:I24"/>
    <mergeCell ref="F15:G15"/>
    <mergeCell ref="F16:G16"/>
    <mergeCell ref="F17:G17"/>
    <mergeCell ref="F18:G18"/>
    <mergeCell ref="F19:G19"/>
    <mergeCell ref="F20:G20"/>
    <mergeCell ref="J21:K21"/>
    <mergeCell ref="J22:K22"/>
    <mergeCell ref="J23:K23"/>
    <mergeCell ref="J24:K24"/>
    <mergeCell ref="H7:I7"/>
    <mergeCell ref="J7:K7"/>
    <mergeCell ref="A12:E12"/>
    <mergeCell ref="F12:G12"/>
    <mergeCell ref="H12:I12"/>
    <mergeCell ref="J12:K12"/>
    <mergeCell ref="A13:E13"/>
    <mergeCell ref="F13:G13"/>
    <mergeCell ref="H13:I13"/>
    <mergeCell ref="J13:K13"/>
    <mergeCell ref="A10:E10"/>
    <mergeCell ref="F10:G10"/>
    <mergeCell ref="H10:I10"/>
    <mergeCell ref="J10:K10"/>
    <mergeCell ref="A11:E11"/>
    <mergeCell ref="F11:G11"/>
    <mergeCell ref="H11:I11"/>
    <mergeCell ref="J11:K11"/>
    <mergeCell ref="A1:D1"/>
    <mergeCell ref="A2:E2"/>
    <mergeCell ref="F2:G2"/>
    <mergeCell ref="H2:I2"/>
    <mergeCell ref="J2:K2"/>
    <mergeCell ref="A3:E3"/>
    <mergeCell ref="F3:G3"/>
    <mergeCell ref="H3:I3"/>
    <mergeCell ref="J3:K3"/>
    <mergeCell ref="F29:I29"/>
    <mergeCell ref="J29:K29"/>
    <mergeCell ref="A4:E4"/>
    <mergeCell ref="F4:G4"/>
    <mergeCell ref="H4:I4"/>
    <mergeCell ref="J4:K4"/>
    <mergeCell ref="A5:E5"/>
    <mergeCell ref="F5:G5"/>
    <mergeCell ref="H5:I5"/>
    <mergeCell ref="J5:K5"/>
    <mergeCell ref="A8:E8"/>
    <mergeCell ref="F8:G8"/>
    <mergeCell ref="H8:I8"/>
    <mergeCell ref="J8:K8"/>
    <mergeCell ref="A9:E9"/>
    <mergeCell ref="F9:G9"/>
    <mergeCell ref="H9:I9"/>
    <mergeCell ref="J9:K9"/>
    <mergeCell ref="A6:E6"/>
    <mergeCell ref="F6:G6"/>
    <mergeCell ref="H6:I6"/>
    <mergeCell ref="J6:K6"/>
    <mergeCell ref="A7:E7"/>
    <mergeCell ref="F7:G7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C4951-B939-4262-93E1-5CBD7F96413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8D99-423C-47DC-B064-3B4D676B858B}">
  <dimension ref="A1:N25"/>
  <sheetViews>
    <sheetView showGridLines="0" workbookViewId="0">
      <selection activeCell="J3" sqref="J3:K4"/>
    </sheetView>
  </sheetViews>
  <sheetFormatPr defaultRowHeight="15" x14ac:dyDescent="0.25"/>
  <cols>
    <col min="7" max="7" width="12.85546875" customWidth="1"/>
    <col min="9" max="9" width="6.28515625" customWidth="1"/>
    <col min="11" max="11" width="6.7109375" customWidth="1"/>
    <col min="12" max="12" width="55.140625" customWidth="1"/>
  </cols>
  <sheetData>
    <row r="1" spans="1:14" x14ac:dyDescent="0.25">
      <c r="A1" s="67" t="s">
        <v>32</v>
      </c>
      <c r="B1" s="50"/>
      <c r="C1" s="50"/>
      <c r="D1" s="50"/>
    </row>
    <row r="2" spans="1:14" ht="58.15" customHeight="1" x14ac:dyDescent="0.25">
      <c r="A2" s="50" t="s">
        <v>33</v>
      </c>
      <c r="B2" s="50"/>
      <c r="C2" s="50"/>
      <c r="D2" s="50"/>
      <c r="E2" s="50"/>
      <c r="F2" s="68" t="s">
        <v>34</v>
      </c>
      <c r="G2" s="68"/>
      <c r="H2" s="68" t="s">
        <v>157</v>
      </c>
      <c r="I2" s="68"/>
      <c r="J2" s="68" t="s">
        <v>158</v>
      </c>
      <c r="K2" s="68"/>
      <c r="L2" t="s">
        <v>37</v>
      </c>
    </row>
    <row r="3" spans="1:14" x14ac:dyDescent="0.25">
      <c r="A3" s="69" t="s">
        <v>38</v>
      </c>
      <c r="B3" s="69"/>
      <c r="C3" s="69"/>
      <c r="D3" s="69"/>
      <c r="E3" s="69"/>
      <c r="F3" s="70">
        <f>90002</f>
        <v>90002</v>
      </c>
      <c r="G3" s="70"/>
      <c r="H3" s="39">
        <f>F3*0.65</f>
        <v>58501.3</v>
      </c>
      <c r="I3" s="39"/>
      <c r="J3" s="39">
        <f>SUM(F3-H3)</f>
        <v>31500.699999999997</v>
      </c>
      <c r="K3" s="53"/>
      <c r="L3" s="9" t="s">
        <v>154</v>
      </c>
    </row>
    <row r="4" spans="1:14" x14ac:dyDescent="0.25">
      <c r="A4" s="69" t="s">
        <v>39</v>
      </c>
      <c r="B4" s="69"/>
      <c r="C4" s="69"/>
      <c r="D4" s="69"/>
      <c r="E4" s="69"/>
      <c r="F4" s="70">
        <f>52000</f>
        <v>52000</v>
      </c>
      <c r="G4" s="70"/>
      <c r="H4" s="39">
        <f>F4*0.65</f>
        <v>33800</v>
      </c>
      <c r="I4" s="39"/>
      <c r="J4" s="39">
        <f>SUM(F4-H4)</f>
        <v>18200</v>
      </c>
      <c r="K4" s="53"/>
      <c r="L4" s="9" t="s">
        <v>155</v>
      </c>
      <c r="N4">
        <f>52000/2080</f>
        <v>25</v>
      </c>
    </row>
    <row r="5" spans="1:14" x14ac:dyDescent="0.25">
      <c r="A5" s="69"/>
      <c r="B5" s="69"/>
      <c r="C5" s="69"/>
      <c r="D5" s="69"/>
      <c r="E5" s="69"/>
      <c r="F5" s="39"/>
      <c r="G5" s="39"/>
      <c r="H5" s="39"/>
      <c r="I5" s="39"/>
      <c r="J5" s="53"/>
      <c r="K5" s="53"/>
      <c r="L5" s="3"/>
    </row>
    <row r="6" spans="1:14" x14ac:dyDescent="0.25">
      <c r="A6" s="69"/>
      <c r="B6" s="69"/>
      <c r="C6" s="69"/>
      <c r="D6" s="69"/>
      <c r="E6" s="69"/>
      <c r="F6" s="39"/>
      <c r="G6" s="39"/>
      <c r="H6" s="39"/>
      <c r="I6" s="39"/>
      <c r="J6" s="53"/>
      <c r="K6" s="53"/>
      <c r="L6" s="3"/>
    </row>
    <row r="7" spans="1:14" x14ac:dyDescent="0.25">
      <c r="A7" s="64"/>
      <c r="B7" s="65"/>
      <c r="C7" s="65"/>
      <c r="D7" s="65"/>
      <c r="E7" s="66"/>
      <c r="F7" s="40"/>
      <c r="G7" s="41"/>
      <c r="H7" s="40"/>
      <c r="I7" s="41"/>
      <c r="J7" s="54"/>
      <c r="K7" s="55"/>
      <c r="L7" s="3"/>
      <c r="N7" t="s">
        <v>153</v>
      </c>
    </row>
    <row r="8" spans="1:14" x14ac:dyDescent="0.25">
      <c r="A8" s="64"/>
      <c r="B8" s="65"/>
      <c r="C8" s="65"/>
      <c r="D8" s="65"/>
      <c r="E8" s="66"/>
      <c r="F8" s="40"/>
      <c r="G8" s="41"/>
      <c r="H8" s="40"/>
      <c r="I8" s="41"/>
      <c r="J8" s="54"/>
      <c r="K8" s="55"/>
      <c r="L8" s="3"/>
    </row>
    <row r="9" spans="1:14" x14ac:dyDescent="0.25">
      <c r="A9" s="64"/>
      <c r="B9" s="65"/>
      <c r="C9" s="65"/>
      <c r="D9" s="65"/>
      <c r="E9" s="66"/>
      <c r="F9" s="40"/>
      <c r="G9" s="41"/>
      <c r="H9" s="40"/>
      <c r="I9" s="41"/>
      <c r="J9" s="54"/>
      <c r="K9" s="55"/>
      <c r="L9" s="3"/>
    </row>
    <row r="10" spans="1:14" x14ac:dyDescent="0.25">
      <c r="A10" s="64"/>
      <c r="B10" s="65"/>
      <c r="C10" s="65"/>
      <c r="D10" s="65"/>
      <c r="E10" s="66"/>
      <c r="F10" s="40"/>
      <c r="G10" s="41"/>
      <c r="H10" s="40"/>
      <c r="I10" s="41"/>
      <c r="J10" s="54"/>
      <c r="K10" s="55"/>
      <c r="L10" s="3"/>
    </row>
    <row r="11" spans="1:14" x14ac:dyDescent="0.25">
      <c r="A11" s="64"/>
      <c r="B11" s="65"/>
      <c r="C11" s="65"/>
      <c r="D11" s="65"/>
      <c r="E11" s="66"/>
      <c r="F11" s="40"/>
      <c r="G11" s="41"/>
      <c r="H11" s="40"/>
      <c r="I11" s="41"/>
      <c r="J11" s="54"/>
      <c r="K11" s="55"/>
      <c r="L11" s="3"/>
    </row>
    <row r="12" spans="1:14" x14ac:dyDescent="0.25">
      <c r="A12" s="64"/>
      <c r="B12" s="65"/>
      <c r="C12" s="65"/>
      <c r="D12" s="65"/>
      <c r="E12" s="66"/>
      <c r="F12" s="40"/>
      <c r="G12" s="41"/>
      <c r="H12" s="40"/>
      <c r="I12" s="41"/>
      <c r="J12" s="54"/>
      <c r="K12" s="55"/>
      <c r="L12" s="3"/>
    </row>
    <row r="13" spans="1:14" x14ac:dyDescent="0.25">
      <c r="A13" s="69"/>
      <c r="B13" s="69"/>
      <c r="C13" s="69"/>
      <c r="D13" s="69"/>
      <c r="E13" s="69"/>
      <c r="F13" s="39"/>
      <c r="G13" s="39"/>
      <c r="H13" s="39"/>
      <c r="I13" s="39"/>
      <c r="J13" s="53"/>
      <c r="K13" s="53"/>
      <c r="L13" s="3"/>
    </row>
    <row r="14" spans="1:14" x14ac:dyDescent="0.25">
      <c r="A14" s="69"/>
      <c r="B14" s="69"/>
      <c r="C14" s="69"/>
      <c r="D14" s="69"/>
      <c r="E14" s="69"/>
      <c r="F14" s="39"/>
      <c r="G14" s="39"/>
      <c r="H14" s="39"/>
      <c r="I14" s="39"/>
      <c r="J14" s="53"/>
      <c r="K14" s="53"/>
      <c r="L14" s="3"/>
    </row>
    <row r="15" spans="1:14" x14ac:dyDescent="0.25">
      <c r="A15" s="69"/>
      <c r="B15" s="69"/>
      <c r="C15" s="69"/>
      <c r="D15" s="69"/>
      <c r="E15" s="69"/>
      <c r="F15" s="39"/>
      <c r="G15" s="39"/>
      <c r="H15" s="39"/>
      <c r="I15" s="39"/>
      <c r="J15" s="53"/>
      <c r="K15" s="53"/>
      <c r="L15" s="3"/>
    </row>
    <row r="16" spans="1:14" x14ac:dyDescent="0.25">
      <c r="A16" s="69"/>
      <c r="B16" s="69"/>
      <c r="C16" s="69"/>
      <c r="D16" s="69"/>
      <c r="E16" s="69"/>
      <c r="F16" s="39"/>
      <c r="G16" s="39"/>
      <c r="H16" s="39"/>
      <c r="I16" s="39"/>
      <c r="J16" s="53"/>
      <c r="K16" s="53"/>
      <c r="L16" s="3"/>
    </row>
    <row r="17" spans="1:12" x14ac:dyDescent="0.25">
      <c r="A17" s="69"/>
      <c r="B17" s="69"/>
      <c r="C17" s="69"/>
      <c r="D17" s="69"/>
      <c r="E17" s="69"/>
      <c r="F17" s="39"/>
      <c r="G17" s="39"/>
      <c r="H17" s="39"/>
      <c r="I17" s="39"/>
      <c r="J17" s="53"/>
      <c r="K17" s="53"/>
      <c r="L17" s="3"/>
    </row>
    <row r="18" spans="1:12" x14ac:dyDescent="0.25">
      <c r="A18" s="69"/>
      <c r="B18" s="69"/>
      <c r="C18" s="69"/>
      <c r="D18" s="69"/>
      <c r="E18" s="69"/>
      <c r="F18" s="39"/>
      <c r="G18" s="39"/>
      <c r="H18" s="39"/>
      <c r="I18" s="39"/>
      <c r="J18" s="53"/>
      <c r="K18" s="53"/>
      <c r="L18" s="3"/>
    </row>
    <row r="19" spans="1:12" x14ac:dyDescent="0.25">
      <c r="A19" s="69"/>
      <c r="B19" s="69"/>
      <c r="C19" s="69"/>
      <c r="D19" s="69"/>
      <c r="E19" s="69"/>
      <c r="F19" s="39"/>
      <c r="G19" s="39"/>
      <c r="H19" s="39"/>
      <c r="I19" s="39"/>
      <c r="J19" s="53"/>
      <c r="K19" s="53"/>
      <c r="L19" s="3"/>
    </row>
    <row r="20" spans="1:12" x14ac:dyDescent="0.25">
      <c r="A20" s="69"/>
      <c r="B20" s="69"/>
      <c r="C20" s="69"/>
      <c r="D20" s="69"/>
      <c r="E20" s="69"/>
      <c r="F20" s="39"/>
      <c r="G20" s="39"/>
      <c r="H20" s="39"/>
      <c r="I20" s="39"/>
      <c r="J20" s="53"/>
      <c r="K20" s="53"/>
      <c r="L20" s="3"/>
    </row>
    <row r="21" spans="1:12" x14ac:dyDescent="0.25">
      <c r="A21" s="69"/>
      <c r="B21" s="69"/>
      <c r="C21" s="69"/>
      <c r="D21" s="69"/>
      <c r="E21" s="69"/>
      <c r="F21" s="39"/>
      <c r="G21" s="39"/>
      <c r="H21" s="39"/>
      <c r="I21" s="39"/>
      <c r="J21" s="53"/>
      <c r="K21" s="53"/>
      <c r="L21" s="3"/>
    </row>
    <row r="22" spans="1:12" x14ac:dyDescent="0.25">
      <c r="A22" s="69"/>
      <c r="B22" s="69"/>
      <c r="C22" s="69"/>
      <c r="D22" s="69"/>
      <c r="E22" s="69"/>
      <c r="F22" s="39"/>
      <c r="G22" s="39"/>
      <c r="H22" s="39"/>
      <c r="I22" s="39"/>
      <c r="J22" s="53"/>
      <c r="K22" s="53"/>
      <c r="L22" s="3"/>
    </row>
    <row r="23" spans="1:12" x14ac:dyDescent="0.25">
      <c r="A23" s="69"/>
      <c r="B23" s="69"/>
      <c r="C23" s="69"/>
      <c r="D23" s="69"/>
      <c r="E23" s="69"/>
      <c r="F23" s="39"/>
      <c r="G23" s="39"/>
      <c r="H23" s="39"/>
      <c r="I23" s="39"/>
      <c r="J23" s="53"/>
      <c r="K23" s="53"/>
      <c r="L23" s="3"/>
    </row>
    <row r="24" spans="1:12" x14ac:dyDescent="0.25">
      <c r="F24" s="47" t="s">
        <v>40</v>
      </c>
      <c r="G24" s="47"/>
      <c r="H24" s="47"/>
      <c r="I24" s="47"/>
      <c r="J24" s="39">
        <f>SUM(F3:G23)</f>
        <v>142002</v>
      </c>
      <c r="K24" s="53"/>
      <c r="L24" s="3"/>
    </row>
    <row r="25" spans="1:12" x14ac:dyDescent="0.25">
      <c r="F25" s="47" t="s">
        <v>41</v>
      </c>
      <c r="G25" s="47"/>
      <c r="H25" s="47"/>
      <c r="I25" s="47"/>
      <c r="J25" s="39">
        <f>SUM(H3:I23)</f>
        <v>92301.3</v>
      </c>
      <c r="K25" s="53"/>
      <c r="L25" s="3"/>
    </row>
  </sheetData>
  <mergeCells count="93">
    <mergeCell ref="F25:I25"/>
    <mergeCell ref="J25:K25"/>
    <mergeCell ref="A23:E23"/>
    <mergeCell ref="F23:G23"/>
    <mergeCell ref="H23:I23"/>
    <mergeCell ref="J23:K23"/>
    <mergeCell ref="F24:I24"/>
    <mergeCell ref="J24:K24"/>
    <mergeCell ref="A21:E21"/>
    <mergeCell ref="F21:G21"/>
    <mergeCell ref="H21:I21"/>
    <mergeCell ref="J21:K21"/>
    <mergeCell ref="A22:E22"/>
    <mergeCell ref="F22:G22"/>
    <mergeCell ref="H22:I22"/>
    <mergeCell ref="J22:K22"/>
    <mergeCell ref="A19:E19"/>
    <mergeCell ref="F19:G19"/>
    <mergeCell ref="H19:I19"/>
    <mergeCell ref="J19:K19"/>
    <mergeCell ref="A20:E20"/>
    <mergeCell ref="F20:G20"/>
    <mergeCell ref="H20:I20"/>
    <mergeCell ref="J20:K20"/>
    <mergeCell ref="A17:E17"/>
    <mergeCell ref="F17:G17"/>
    <mergeCell ref="H17:I17"/>
    <mergeCell ref="J17:K17"/>
    <mergeCell ref="A18:E18"/>
    <mergeCell ref="F18:G18"/>
    <mergeCell ref="H18:I18"/>
    <mergeCell ref="J18:K18"/>
    <mergeCell ref="A15:E15"/>
    <mergeCell ref="F15:G15"/>
    <mergeCell ref="H15:I15"/>
    <mergeCell ref="J15:K15"/>
    <mergeCell ref="A16:E16"/>
    <mergeCell ref="F16:G16"/>
    <mergeCell ref="H16:I16"/>
    <mergeCell ref="J16:K16"/>
    <mergeCell ref="A13:E13"/>
    <mergeCell ref="F13:G13"/>
    <mergeCell ref="H13:I13"/>
    <mergeCell ref="J13:K13"/>
    <mergeCell ref="A14:E14"/>
    <mergeCell ref="F14:G14"/>
    <mergeCell ref="H14:I14"/>
    <mergeCell ref="J14:K14"/>
    <mergeCell ref="A5:E5"/>
    <mergeCell ref="F5:G5"/>
    <mergeCell ref="H5:I5"/>
    <mergeCell ref="J5:K5"/>
    <mergeCell ref="A6:E6"/>
    <mergeCell ref="F6:G6"/>
    <mergeCell ref="H6:I6"/>
    <mergeCell ref="J6:K6"/>
    <mergeCell ref="J2:K2"/>
    <mergeCell ref="J3:K3"/>
    <mergeCell ref="A4:E4"/>
    <mergeCell ref="F4:G4"/>
    <mergeCell ref="H4:I4"/>
    <mergeCell ref="J4:K4"/>
    <mergeCell ref="A1:D1"/>
    <mergeCell ref="A2:E2"/>
    <mergeCell ref="F2:G2"/>
    <mergeCell ref="H2:I2"/>
    <mergeCell ref="A3:E3"/>
    <mergeCell ref="F3:G3"/>
    <mergeCell ref="H3:I3"/>
    <mergeCell ref="A12:E12"/>
    <mergeCell ref="F7:G7"/>
    <mergeCell ref="F8:G8"/>
    <mergeCell ref="F9:G9"/>
    <mergeCell ref="F10:G10"/>
    <mergeCell ref="F11:G11"/>
    <mergeCell ref="F12:G12"/>
    <mergeCell ref="A7:E7"/>
    <mergeCell ref="A8:E8"/>
    <mergeCell ref="A9:E9"/>
    <mergeCell ref="A10:E10"/>
    <mergeCell ref="A11:E11"/>
    <mergeCell ref="H12:I12"/>
    <mergeCell ref="J7:K7"/>
    <mergeCell ref="J8:K8"/>
    <mergeCell ref="J9:K9"/>
    <mergeCell ref="J10:K10"/>
    <mergeCell ref="J11:K11"/>
    <mergeCell ref="J12:K12"/>
    <mergeCell ref="H7:I7"/>
    <mergeCell ref="H8:I8"/>
    <mergeCell ref="H9:I9"/>
    <mergeCell ref="H10:I10"/>
    <mergeCell ref="H11:I1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B8433-DF53-4CCD-98BB-D70D43E619D7}">
  <dimension ref="A1:P19"/>
  <sheetViews>
    <sheetView showGridLines="0" workbookViewId="0">
      <selection activeCell="J3" sqref="J3:K10"/>
    </sheetView>
  </sheetViews>
  <sheetFormatPr defaultRowHeight="15" x14ac:dyDescent="0.25"/>
  <cols>
    <col min="7" max="7" width="8.5703125" customWidth="1"/>
    <col min="9" max="9" width="15.28515625" customWidth="1"/>
    <col min="12" max="12" width="48.28515625" customWidth="1"/>
    <col min="16" max="16" width="27.7109375" customWidth="1"/>
  </cols>
  <sheetData>
    <row r="1" spans="1:16" x14ac:dyDescent="0.25">
      <c r="A1" s="67" t="s">
        <v>42</v>
      </c>
      <c r="B1" s="50"/>
      <c r="C1" s="50"/>
      <c r="D1" s="50"/>
    </row>
    <row r="2" spans="1:16" ht="45" customHeight="1" x14ac:dyDescent="0.25">
      <c r="A2" s="50" t="s">
        <v>43</v>
      </c>
      <c r="B2" s="50"/>
      <c r="C2" s="50"/>
      <c r="D2" s="50"/>
      <c r="E2" s="50"/>
      <c r="F2" s="68" t="s">
        <v>44</v>
      </c>
      <c r="G2" s="68"/>
      <c r="H2" s="68" t="s">
        <v>157</v>
      </c>
      <c r="I2" s="68"/>
      <c r="J2" s="68" t="s">
        <v>158</v>
      </c>
      <c r="K2" s="68"/>
      <c r="L2" t="s">
        <v>45</v>
      </c>
    </row>
    <row r="3" spans="1:16" s="4" customFormat="1" ht="30" x14ac:dyDescent="0.25">
      <c r="A3" s="71" t="s">
        <v>46</v>
      </c>
      <c r="B3" s="71"/>
      <c r="C3" s="71"/>
      <c r="D3" s="71"/>
      <c r="E3" s="71"/>
      <c r="F3" s="72">
        <f>142002*(0.062+0.0145)</f>
        <v>10863.153</v>
      </c>
      <c r="G3" s="72"/>
      <c r="H3" s="72">
        <f>F3*0.65</f>
        <v>7061.0494500000004</v>
      </c>
      <c r="I3" s="72"/>
      <c r="J3" s="81">
        <f>SUM(F3-H3)</f>
        <v>3802.1035499999998</v>
      </c>
      <c r="K3" s="71"/>
      <c r="L3" s="5" t="s">
        <v>47</v>
      </c>
    </row>
    <row r="4" spans="1:16" x14ac:dyDescent="0.25">
      <c r="A4" s="64" t="s">
        <v>48</v>
      </c>
      <c r="B4" s="65"/>
      <c r="C4" s="65"/>
      <c r="D4" s="65"/>
      <c r="E4" s="66"/>
      <c r="F4" s="39">
        <f>1651*142/197</f>
        <v>1190.0609137055837</v>
      </c>
      <c r="G4" s="39"/>
      <c r="H4" s="39">
        <f>F4*0.65</f>
        <v>773.53959390862951</v>
      </c>
      <c r="I4" s="39"/>
      <c r="J4" s="81">
        <f t="shared" ref="J4:J10" si="0">SUM(F4-H4)</f>
        <v>416.52131979695423</v>
      </c>
      <c r="K4" s="71"/>
      <c r="L4" s="3" t="s">
        <v>49</v>
      </c>
    </row>
    <row r="5" spans="1:16" x14ac:dyDescent="0.25">
      <c r="A5" s="69" t="s">
        <v>50</v>
      </c>
      <c r="B5" s="69"/>
      <c r="C5" s="69"/>
      <c r="D5" s="69"/>
      <c r="E5" s="69"/>
      <c r="F5" s="39">
        <v>4260</v>
      </c>
      <c r="G5" s="39"/>
      <c r="H5" s="39">
        <f>F5*0.65</f>
        <v>2769</v>
      </c>
      <c r="I5" s="39"/>
      <c r="J5" s="81">
        <f t="shared" si="0"/>
        <v>1491</v>
      </c>
      <c r="K5" s="71"/>
      <c r="L5" s="3" t="s">
        <v>51</v>
      </c>
    </row>
    <row r="6" spans="1:16" s="4" customFormat="1" ht="57.6" customHeight="1" x14ac:dyDescent="0.25">
      <c r="A6" s="71" t="s">
        <v>52</v>
      </c>
      <c r="B6" s="71"/>
      <c r="C6" s="71"/>
      <c r="D6" s="71"/>
      <c r="E6" s="71"/>
      <c r="F6" s="73">
        <v>21471</v>
      </c>
      <c r="G6" s="73"/>
      <c r="H6" s="72">
        <f>F6*0.65</f>
        <v>13956.15</v>
      </c>
      <c r="I6" s="72"/>
      <c r="J6" s="81">
        <f t="shared" si="0"/>
        <v>7514.85</v>
      </c>
      <c r="K6" s="71"/>
      <c r="L6" s="10" t="s">
        <v>151</v>
      </c>
      <c r="P6" s="23" t="s">
        <v>146</v>
      </c>
    </row>
    <row r="7" spans="1:16" ht="31.5" x14ac:dyDescent="0.25">
      <c r="A7" s="69" t="s">
        <v>53</v>
      </c>
      <c r="B7" s="69"/>
      <c r="C7" s="69"/>
      <c r="D7" s="69"/>
      <c r="E7" s="69"/>
      <c r="F7" s="39">
        <v>2854</v>
      </c>
      <c r="G7" s="39"/>
      <c r="H7" s="39">
        <f>F7*0.65</f>
        <v>1855.1000000000001</v>
      </c>
      <c r="I7" s="39"/>
      <c r="J7" s="81">
        <f t="shared" si="0"/>
        <v>998.89999999999986</v>
      </c>
      <c r="K7" s="71"/>
      <c r="L7" s="3" t="s">
        <v>54</v>
      </c>
      <c r="P7" s="23" t="s">
        <v>147</v>
      </c>
    </row>
    <row r="8" spans="1:16" ht="15.75" x14ac:dyDescent="0.25">
      <c r="A8" s="69" t="s">
        <v>55</v>
      </c>
      <c r="B8" s="69"/>
      <c r="C8" s="69"/>
      <c r="D8" s="69"/>
      <c r="E8" s="69"/>
      <c r="F8" s="39">
        <v>0</v>
      </c>
      <c r="G8" s="39"/>
      <c r="H8" s="39">
        <v>0</v>
      </c>
      <c r="I8" s="39"/>
      <c r="J8" s="81">
        <f t="shared" si="0"/>
        <v>0</v>
      </c>
      <c r="K8" s="71"/>
      <c r="L8" s="3" t="s">
        <v>56</v>
      </c>
      <c r="P8" s="23" t="s">
        <v>148</v>
      </c>
    </row>
    <row r="9" spans="1:16" ht="15.75" x14ac:dyDescent="0.25">
      <c r="A9" s="69" t="s">
        <v>57</v>
      </c>
      <c r="B9" s="69"/>
      <c r="C9" s="69"/>
      <c r="D9" s="69"/>
      <c r="E9" s="69"/>
      <c r="F9" s="39">
        <v>2306</v>
      </c>
      <c r="G9" s="39"/>
      <c r="H9" s="39">
        <f>F9*0.65</f>
        <v>1498.9</v>
      </c>
      <c r="I9" s="39"/>
      <c r="J9" s="81">
        <f t="shared" si="0"/>
        <v>807.09999999999991</v>
      </c>
      <c r="K9" s="71"/>
      <c r="L9" s="3" t="s">
        <v>58</v>
      </c>
      <c r="P9" s="23" t="s">
        <v>149</v>
      </c>
    </row>
    <row r="10" spans="1:16" s="4" customFormat="1" ht="30" x14ac:dyDescent="0.25">
      <c r="A10" s="71" t="s">
        <v>59</v>
      </c>
      <c r="B10" s="71"/>
      <c r="C10" s="71"/>
      <c r="D10" s="71"/>
      <c r="E10" s="71"/>
      <c r="F10" s="72">
        <v>793</v>
      </c>
      <c r="G10" s="72"/>
      <c r="H10" s="72">
        <f>F10*0.65</f>
        <v>515.45000000000005</v>
      </c>
      <c r="I10" s="72"/>
      <c r="J10" s="81">
        <f t="shared" si="0"/>
        <v>277.54999999999995</v>
      </c>
      <c r="K10" s="71"/>
      <c r="L10" s="5" t="s">
        <v>60</v>
      </c>
      <c r="P10" s="23" t="s">
        <v>150</v>
      </c>
    </row>
    <row r="11" spans="1:16" x14ac:dyDescent="0.25">
      <c r="A11" s="53"/>
      <c r="B11" s="53"/>
      <c r="C11" s="53"/>
      <c r="D11" s="53"/>
      <c r="E11" s="53"/>
      <c r="F11" s="39"/>
      <c r="G11" s="39"/>
      <c r="H11" s="39"/>
      <c r="I11" s="39"/>
      <c r="J11" s="53"/>
      <c r="K11" s="53"/>
      <c r="L11" s="3"/>
    </row>
    <row r="12" spans="1:16" x14ac:dyDescent="0.25">
      <c r="A12" s="53"/>
      <c r="B12" s="53"/>
      <c r="C12" s="53"/>
      <c r="D12" s="53"/>
      <c r="E12" s="53"/>
      <c r="F12" s="39"/>
      <c r="G12" s="39"/>
      <c r="H12" s="39"/>
      <c r="I12" s="39"/>
      <c r="J12" s="53"/>
      <c r="K12" s="53"/>
      <c r="L12" s="3"/>
    </row>
    <row r="13" spans="1:16" x14ac:dyDescent="0.25">
      <c r="A13" s="53"/>
      <c r="B13" s="53"/>
      <c r="C13" s="53"/>
      <c r="D13" s="53"/>
      <c r="E13" s="53"/>
      <c r="F13" s="39"/>
      <c r="G13" s="39"/>
      <c r="H13" s="39"/>
      <c r="I13" s="39"/>
      <c r="J13" s="53"/>
      <c r="K13" s="53"/>
      <c r="L13" s="3"/>
    </row>
    <row r="14" spans="1:16" x14ac:dyDescent="0.25">
      <c r="A14" s="53"/>
      <c r="B14" s="53"/>
      <c r="C14" s="53"/>
      <c r="D14" s="53"/>
      <c r="E14" s="53"/>
      <c r="F14" s="39"/>
      <c r="G14" s="39"/>
      <c r="H14" s="39"/>
      <c r="I14" s="39"/>
      <c r="J14" s="53"/>
      <c r="K14" s="53"/>
      <c r="L14" s="3"/>
    </row>
    <row r="15" spans="1:16" x14ac:dyDescent="0.25">
      <c r="A15" s="53"/>
      <c r="B15" s="53"/>
      <c r="C15" s="53"/>
      <c r="D15" s="53"/>
      <c r="E15" s="53"/>
      <c r="F15" s="39"/>
      <c r="G15" s="39"/>
      <c r="H15" s="39"/>
      <c r="I15" s="39"/>
      <c r="J15" s="53"/>
      <c r="K15" s="53"/>
      <c r="L15" s="3"/>
    </row>
    <row r="16" spans="1:16" x14ac:dyDescent="0.25">
      <c r="A16" s="53"/>
      <c r="B16" s="53"/>
      <c r="C16" s="53"/>
      <c r="D16" s="53"/>
      <c r="E16" s="53"/>
      <c r="F16" s="39"/>
      <c r="G16" s="39"/>
      <c r="H16" s="39"/>
      <c r="I16" s="39"/>
      <c r="J16" s="53"/>
      <c r="K16" s="53"/>
      <c r="L16" s="3"/>
    </row>
    <row r="17" spans="1:12" x14ac:dyDescent="0.25">
      <c r="A17" s="53"/>
      <c r="B17" s="53"/>
      <c r="C17" s="53"/>
      <c r="D17" s="53"/>
      <c r="E17" s="53"/>
      <c r="F17" s="39"/>
      <c r="G17" s="39"/>
      <c r="H17" s="39"/>
      <c r="I17" s="39"/>
      <c r="J17" s="53"/>
      <c r="K17" s="53"/>
      <c r="L17" s="3"/>
    </row>
    <row r="18" spans="1:12" x14ac:dyDescent="0.25">
      <c r="F18" s="47" t="s">
        <v>61</v>
      </c>
      <c r="G18" s="47"/>
      <c r="H18" s="47"/>
      <c r="I18" s="47"/>
      <c r="J18" s="39">
        <f>SUM(F3:G17)</f>
        <v>43737.213913705586</v>
      </c>
      <c r="K18" s="39"/>
      <c r="L18" s="3"/>
    </row>
    <row r="19" spans="1:12" x14ac:dyDescent="0.25">
      <c r="G19" s="47" t="s">
        <v>62</v>
      </c>
      <c r="H19" s="47"/>
      <c r="I19" s="47"/>
      <c r="J19" s="40">
        <f>SUM(H3:I17)</f>
        <v>28429.189043908631</v>
      </c>
      <c r="K19" s="41"/>
      <c r="L19" s="3"/>
    </row>
  </sheetData>
  <mergeCells count="69">
    <mergeCell ref="F18:I18"/>
    <mergeCell ref="J18:K18"/>
    <mergeCell ref="A16:E16"/>
    <mergeCell ref="F16:G16"/>
    <mergeCell ref="H16:I16"/>
    <mergeCell ref="J16:K16"/>
    <mergeCell ref="A17:E17"/>
    <mergeCell ref="F17:G17"/>
    <mergeCell ref="H17:I17"/>
    <mergeCell ref="J17:K17"/>
    <mergeCell ref="A14:E14"/>
    <mergeCell ref="F14:G14"/>
    <mergeCell ref="H14:I14"/>
    <mergeCell ref="J14:K14"/>
    <mergeCell ref="A15:E15"/>
    <mergeCell ref="F15:G15"/>
    <mergeCell ref="H15:I15"/>
    <mergeCell ref="J15:K15"/>
    <mergeCell ref="A12:E12"/>
    <mergeCell ref="F12:G12"/>
    <mergeCell ref="H12:I12"/>
    <mergeCell ref="J12:K12"/>
    <mergeCell ref="A13:E13"/>
    <mergeCell ref="F13:G13"/>
    <mergeCell ref="H13:I13"/>
    <mergeCell ref="J13:K13"/>
    <mergeCell ref="A10:E10"/>
    <mergeCell ref="F10:G10"/>
    <mergeCell ref="H10:I10"/>
    <mergeCell ref="J10:K10"/>
    <mergeCell ref="A11:E11"/>
    <mergeCell ref="F11:G11"/>
    <mergeCell ref="H11:I11"/>
    <mergeCell ref="J11:K11"/>
    <mergeCell ref="A8:E8"/>
    <mergeCell ref="F8:G8"/>
    <mergeCell ref="H8:I8"/>
    <mergeCell ref="J8:K8"/>
    <mergeCell ref="A9:E9"/>
    <mergeCell ref="F9:G9"/>
    <mergeCell ref="H9:I9"/>
    <mergeCell ref="J9:K9"/>
    <mergeCell ref="H6:I6"/>
    <mergeCell ref="J6:K6"/>
    <mergeCell ref="A7:E7"/>
    <mergeCell ref="F7:G7"/>
    <mergeCell ref="H7:I7"/>
    <mergeCell ref="J7:K7"/>
    <mergeCell ref="A1:D1"/>
    <mergeCell ref="A2:E2"/>
    <mergeCell ref="F2:G2"/>
    <mergeCell ref="H2:I2"/>
    <mergeCell ref="J2:K2"/>
    <mergeCell ref="A3:E3"/>
    <mergeCell ref="F3:G3"/>
    <mergeCell ref="H3:I3"/>
    <mergeCell ref="J3:K3"/>
    <mergeCell ref="G19:I19"/>
    <mergeCell ref="J19:K19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A3CFD-D27A-4AE3-88DB-AB9C805DB605}">
  <dimension ref="A1:L19"/>
  <sheetViews>
    <sheetView showGridLines="0" zoomScale="99" workbookViewId="0">
      <selection activeCell="J3" sqref="J3:K10"/>
    </sheetView>
  </sheetViews>
  <sheetFormatPr defaultRowHeight="15" x14ac:dyDescent="0.25"/>
  <cols>
    <col min="12" max="12" width="28.42578125" customWidth="1"/>
  </cols>
  <sheetData>
    <row r="1" spans="1:12" x14ac:dyDescent="0.25">
      <c r="A1" s="67" t="s">
        <v>63</v>
      </c>
      <c r="B1" s="50"/>
      <c r="C1" s="50"/>
      <c r="D1" s="50"/>
    </row>
    <row r="2" spans="1:12" ht="30" customHeight="1" x14ac:dyDescent="0.25">
      <c r="A2" s="50" t="s">
        <v>64</v>
      </c>
      <c r="B2" s="50"/>
      <c r="C2" s="50"/>
      <c r="D2" s="50"/>
      <c r="E2" s="50"/>
      <c r="F2" s="68" t="s">
        <v>65</v>
      </c>
      <c r="G2" s="68"/>
      <c r="H2" s="68" t="s">
        <v>157</v>
      </c>
      <c r="I2" s="68"/>
      <c r="J2" s="68" t="s">
        <v>158</v>
      </c>
      <c r="K2" s="68"/>
      <c r="L2" t="s">
        <v>45</v>
      </c>
    </row>
    <row r="3" spans="1:12" ht="45" x14ac:dyDescent="0.25">
      <c r="A3" s="69" t="s">
        <v>66</v>
      </c>
      <c r="B3" s="69"/>
      <c r="C3" s="69"/>
      <c r="D3" s="69"/>
      <c r="E3" s="69"/>
      <c r="F3" s="70">
        <v>9360</v>
      </c>
      <c r="G3" s="70"/>
      <c r="H3" s="39">
        <f>F3*0.65</f>
        <v>6084</v>
      </c>
      <c r="I3" s="39"/>
      <c r="J3" s="39">
        <f>SUM(F3-H3)</f>
        <v>3276</v>
      </c>
      <c r="K3" s="53"/>
      <c r="L3" s="10" t="s">
        <v>128</v>
      </c>
    </row>
    <row r="4" spans="1:12" x14ac:dyDescent="0.25">
      <c r="A4" s="69" t="s">
        <v>67</v>
      </c>
      <c r="B4" s="69"/>
      <c r="C4" s="69"/>
      <c r="D4" s="69"/>
      <c r="E4" s="69"/>
      <c r="F4" s="39">
        <v>0</v>
      </c>
      <c r="G4" s="39"/>
      <c r="H4" s="39">
        <v>0</v>
      </c>
      <c r="I4" s="39"/>
      <c r="J4" s="39">
        <f t="shared" ref="J4:J10" si="0">SUM(F4-H4)</f>
        <v>0</v>
      </c>
      <c r="K4" s="53"/>
      <c r="L4" s="5"/>
    </row>
    <row r="5" spans="1:12" x14ac:dyDescent="0.25">
      <c r="A5" s="69" t="s">
        <v>68</v>
      </c>
      <c r="B5" s="69"/>
      <c r="C5" s="69"/>
      <c r="D5" s="69"/>
      <c r="E5" s="69"/>
      <c r="F5" s="39">
        <v>0</v>
      </c>
      <c r="G5" s="39"/>
      <c r="H5" s="39">
        <v>0</v>
      </c>
      <c r="I5" s="39"/>
      <c r="J5" s="39">
        <f t="shared" si="0"/>
        <v>0</v>
      </c>
      <c r="K5" s="53"/>
      <c r="L5" s="5"/>
    </row>
    <row r="6" spans="1:12" x14ac:dyDescent="0.25">
      <c r="A6" s="69" t="s">
        <v>69</v>
      </c>
      <c r="B6" s="69"/>
      <c r="C6" s="69"/>
      <c r="D6" s="69"/>
      <c r="E6" s="69"/>
      <c r="F6" s="39">
        <v>0</v>
      </c>
      <c r="G6" s="39"/>
      <c r="H6" s="39">
        <v>0</v>
      </c>
      <c r="I6" s="39"/>
      <c r="J6" s="39">
        <f t="shared" si="0"/>
        <v>0</v>
      </c>
      <c r="K6" s="53"/>
      <c r="L6" s="5"/>
    </row>
    <row r="7" spans="1:12" x14ac:dyDescent="0.25">
      <c r="A7" s="69" t="s">
        <v>70</v>
      </c>
      <c r="B7" s="69"/>
      <c r="C7" s="69"/>
      <c r="D7" s="69"/>
      <c r="E7" s="69"/>
      <c r="F7" s="39">
        <v>0</v>
      </c>
      <c r="G7" s="39"/>
      <c r="H7" s="39">
        <v>0</v>
      </c>
      <c r="I7" s="39"/>
      <c r="J7" s="39">
        <f t="shared" si="0"/>
        <v>0</v>
      </c>
      <c r="K7" s="53"/>
      <c r="L7" s="5"/>
    </row>
    <row r="8" spans="1:12" x14ac:dyDescent="0.25">
      <c r="A8" s="69" t="s">
        <v>71</v>
      </c>
      <c r="B8" s="69"/>
      <c r="C8" s="69"/>
      <c r="D8" s="69"/>
      <c r="E8" s="69"/>
      <c r="F8" s="39">
        <v>2100</v>
      </c>
      <c r="G8" s="39"/>
      <c r="H8" s="39">
        <f>F8*0.65</f>
        <v>1365</v>
      </c>
      <c r="I8" s="39"/>
      <c r="J8" s="39">
        <f t="shared" si="0"/>
        <v>735</v>
      </c>
      <c r="K8" s="53"/>
      <c r="L8" s="5" t="s">
        <v>72</v>
      </c>
    </row>
    <row r="9" spans="1:12" ht="46.9" customHeight="1" x14ac:dyDescent="0.25">
      <c r="A9" s="69" t="s">
        <v>73</v>
      </c>
      <c r="B9" s="69"/>
      <c r="C9" s="69"/>
      <c r="D9" s="69"/>
      <c r="E9" s="69"/>
      <c r="F9" s="39">
        <f>525*12</f>
        <v>6300</v>
      </c>
      <c r="G9" s="39"/>
      <c r="H9" s="39">
        <f>F9*0.65</f>
        <v>4095</v>
      </c>
      <c r="I9" s="39"/>
      <c r="J9" s="39">
        <f t="shared" si="0"/>
        <v>2205</v>
      </c>
      <c r="K9" s="53"/>
      <c r="L9" s="5" t="s">
        <v>74</v>
      </c>
    </row>
    <row r="10" spans="1:12" ht="30" x14ac:dyDescent="0.25">
      <c r="A10" s="69" t="s">
        <v>75</v>
      </c>
      <c r="B10" s="69"/>
      <c r="C10" s="69"/>
      <c r="D10" s="69"/>
      <c r="E10" s="69"/>
      <c r="F10" s="39">
        <v>800</v>
      </c>
      <c r="G10" s="39"/>
      <c r="H10" s="39">
        <f>F10*0.65</f>
        <v>520</v>
      </c>
      <c r="I10" s="39"/>
      <c r="J10" s="39">
        <f t="shared" si="0"/>
        <v>280</v>
      </c>
      <c r="K10" s="53"/>
      <c r="L10" s="5" t="s">
        <v>76</v>
      </c>
    </row>
    <row r="11" spans="1:12" x14ac:dyDescent="0.25">
      <c r="A11" s="69"/>
      <c r="B11" s="69"/>
      <c r="C11" s="69"/>
      <c r="D11" s="69"/>
      <c r="E11" s="69"/>
      <c r="F11" s="39"/>
      <c r="G11" s="39"/>
      <c r="H11" s="39"/>
      <c r="I11" s="39"/>
      <c r="J11" s="53"/>
      <c r="K11" s="53"/>
      <c r="L11" s="5"/>
    </row>
    <row r="12" spans="1:12" x14ac:dyDescent="0.25">
      <c r="A12" s="69"/>
      <c r="B12" s="69"/>
      <c r="C12" s="69"/>
      <c r="D12" s="69"/>
      <c r="E12" s="69"/>
      <c r="F12" s="39"/>
      <c r="G12" s="39"/>
      <c r="H12" s="39"/>
      <c r="I12" s="39"/>
      <c r="J12" s="53"/>
      <c r="K12" s="53"/>
      <c r="L12" s="5"/>
    </row>
    <row r="13" spans="1:12" x14ac:dyDescent="0.25">
      <c r="A13" s="69"/>
      <c r="B13" s="69"/>
      <c r="C13" s="69"/>
      <c r="D13" s="69"/>
      <c r="E13" s="69"/>
      <c r="F13" s="39"/>
      <c r="G13" s="39"/>
      <c r="H13" s="39"/>
      <c r="I13" s="39"/>
      <c r="J13" s="53"/>
      <c r="K13" s="53"/>
      <c r="L13" s="5"/>
    </row>
    <row r="14" spans="1:12" x14ac:dyDescent="0.25">
      <c r="A14" s="69"/>
      <c r="B14" s="69"/>
      <c r="C14" s="69"/>
      <c r="D14" s="69"/>
      <c r="E14" s="69"/>
      <c r="F14" s="39"/>
      <c r="G14" s="39"/>
      <c r="H14" s="39"/>
      <c r="I14" s="39"/>
      <c r="J14" s="53"/>
      <c r="K14" s="53"/>
      <c r="L14" s="5"/>
    </row>
    <row r="15" spans="1:12" x14ac:dyDescent="0.25">
      <c r="A15" s="69"/>
      <c r="B15" s="69"/>
      <c r="C15" s="69"/>
      <c r="D15" s="69"/>
      <c r="E15" s="69"/>
      <c r="F15" s="39"/>
      <c r="G15" s="39"/>
      <c r="H15" s="39"/>
      <c r="I15" s="39"/>
      <c r="J15" s="53"/>
      <c r="K15" s="53"/>
      <c r="L15" s="5"/>
    </row>
    <row r="16" spans="1:12" x14ac:dyDescent="0.25">
      <c r="A16" s="69"/>
      <c r="B16" s="69"/>
      <c r="C16" s="69"/>
      <c r="D16" s="69"/>
      <c r="E16" s="69"/>
      <c r="F16" s="39"/>
      <c r="G16" s="39"/>
      <c r="H16" s="39"/>
      <c r="I16" s="39"/>
      <c r="J16" s="53"/>
      <c r="K16" s="53"/>
      <c r="L16" s="5"/>
    </row>
    <row r="17" spans="1:12" x14ac:dyDescent="0.25">
      <c r="A17" s="69"/>
      <c r="B17" s="69"/>
      <c r="C17" s="69"/>
      <c r="D17" s="69"/>
      <c r="E17" s="69"/>
      <c r="F17" s="39"/>
      <c r="G17" s="39"/>
      <c r="H17" s="39"/>
      <c r="I17" s="39"/>
      <c r="J17" s="53"/>
      <c r="K17" s="53"/>
      <c r="L17" s="5"/>
    </row>
    <row r="18" spans="1:12" x14ac:dyDescent="0.25">
      <c r="F18" s="47" t="s">
        <v>77</v>
      </c>
      <c r="G18" s="47"/>
      <c r="H18" s="47"/>
      <c r="I18" s="47"/>
      <c r="J18" s="39">
        <f>SUM(F3:G17)</f>
        <v>18560</v>
      </c>
      <c r="K18" s="39"/>
      <c r="L18" s="5"/>
    </row>
    <row r="19" spans="1:12" x14ac:dyDescent="0.25">
      <c r="F19" s="47" t="s">
        <v>78</v>
      </c>
      <c r="G19" s="47"/>
      <c r="H19" s="47"/>
      <c r="I19" s="47"/>
      <c r="J19" s="39">
        <f>SUM(H3:I17)</f>
        <v>12064</v>
      </c>
      <c r="K19" s="39"/>
      <c r="L19" s="5"/>
    </row>
  </sheetData>
  <mergeCells count="69">
    <mergeCell ref="A3:E3"/>
    <mergeCell ref="F3:G3"/>
    <mergeCell ref="H3:I3"/>
    <mergeCell ref="J3:K3"/>
    <mergeCell ref="A1:D1"/>
    <mergeCell ref="A2:E2"/>
    <mergeCell ref="F2:G2"/>
    <mergeCell ref="H2:I2"/>
    <mergeCell ref="J2:K2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  <mergeCell ref="H6:I6"/>
    <mergeCell ref="J6:K6"/>
    <mergeCell ref="A7:E7"/>
    <mergeCell ref="F7:G7"/>
    <mergeCell ref="H7:I7"/>
    <mergeCell ref="J7:K7"/>
    <mergeCell ref="A8:E8"/>
    <mergeCell ref="F8:G8"/>
    <mergeCell ref="H8:I8"/>
    <mergeCell ref="J8:K8"/>
    <mergeCell ref="A9:E9"/>
    <mergeCell ref="F9:G9"/>
    <mergeCell ref="H9:I9"/>
    <mergeCell ref="J9:K9"/>
    <mergeCell ref="A10:E10"/>
    <mergeCell ref="F10:G10"/>
    <mergeCell ref="H10:I10"/>
    <mergeCell ref="J10:K10"/>
    <mergeCell ref="A11:E11"/>
    <mergeCell ref="F11:G11"/>
    <mergeCell ref="H11:I11"/>
    <mergeCell ref="J11:K11"/>
    <mergeCell ref="A12:E12"/>
    <mergeCell ref="F12:G12"/>
    <mergeCell ref="H12:I12"/>
    <mergeCell ref="J12:K12"/>
    <mergeCell ref="A13:E13"/>
    <mergeCell ref="F13:G13"/>
    <mergeCell ref="H13:I13"/>
    <mergeCell ref="J13:K13"/>
    <mergeCell ref="A14:E14"/>
    <mergeCell ref="F14:G14"/>
    <mergeCell ref="H14:I14"/>
    <mergeCell ref="J14:K14"/>
    <mergeCell ref="A15:E15"/>
    <mergeCell ref="F15:G15"/>
    <mergeCell ref="H15:I15"/>
    <mergeCell ref="J15:K15"/>
    <mergeCell ref="F18:I18"/>
    <mergeCell ref="J18:K18"/>
    <mergeCell ref="F19:I19"/>
    <mergeCell ref="J19:K19"/>
    <mergeCell ref="A16:E16"/>
    <mergeCell ref="F16:G16"/>
    <mergeCell ref="H16:I16"/>
    <mergeCell ref="J16:K16"/>
    <mergeCell ref="A17:E17"/>
    <mergeCell ref="F17:G17"/>
    <mergeCell ref="H17:I17"/>
    <mergeCell ref="J17:K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0B673-9872-455B-B6F5-35FB9011108F}">
  <dimension ref="A1:L19"/>
  <sheetViews>
    <sheetView showGridLines="0" workbookViewId="0">
      <selection activeCell="J4" sqref="J4:K4"/>
    </sheetView>
  </sheetViews>
  <sheetFormatPr defaultRowHeight="15" x14ac:dyDescent="0.25"/>
  <cols>
    <col min="12" max="12" width="60.85546875" customWidth="1"/>
  </cols>
  <sheetData>
    <row r="1" spans="1:12" x14ac:dyDescent="0.25">
      <c r="A1" s="67" t="s">
        <v>79</v>
      </c>
      <c r="B1" s="50"/>
      <c r="C1" s="50"/>
      <c r="D1" s="50"/>
    </row>
    <row r="2" spans="1:12" ht="31.15" customHeight="1" x14ac:dyDescent="0.25">
      <c r="A2" s="50" t="s">
        <v>80</v>
      </c>
      <c r="B2" s="50"/>
      <c r="C2" s="50"/>
      <c r="D2" s="50"/>
      <c r="E2" s="50"/>
      <c r="F2" s="68" t="s">
        <v>81</v>
      </c>
      <c r="G2" s="68"/>
      <c r="H2" s="68" t="s">
        <v>157</v>
      </c>
      <c r="I2" s="68"/>
      <c r="J2" s="68" t="s">
        <v>158</v>
      </c>
      <c r="K2" s="68"/>
      <c r="L2" t="s">
        <v>45</v>
      </c>
    </row>
    <row r="3" spans="1:12" x14ac:dyDescent="0.25">
      <c r="A3" s="69" t="s">
        <v>82</v>
      </c>
      <c r="B3" s="69"/>
      <c r="C3" s="69"/>
      <c r="D3" s="69"/>
      <c r="E3" s="69"/>
      <c r="F3" s="39">
        <v>5354</v>
      </c>
      <c r="G3" s="39"/>
      <c r="H3" s="39">
        <f>F3*0.65</f>
        <v>3480.1</v>
      </c>
      <c r="I3" s="39"/>
      <c r="J3" s="82">
        <f>SUM(F3-H3)</f>
        <v>1873.9</v>
      </c>
      <c r="K3" s="69"/>
      <c r="L3" s="5" t="s">
        <v>83</v>
      </c>
    </row>
    <row r="4" spans="1:12" x14ac:dyDescent="0.25">
      <c r="A4" s="53"/>
      <c r="B4" s="53"/>
      <c r="C4" s="53"/>
      <c r="D4" s="53"/>
      <c r="E4" s="53"/>
      <c r="F4" s="39"/>
      <c r="G4" s="39"/>
      <c r="H4" s="39"/>
      <c r="I4" s="39"/>
      <c r="J4" s="53"/>
      <c r="K4" s="53"/>
      <c r="L4" s="5"/>
    </row>
    <row r="5" spans="1:12" x14ac:dyDescent="0.25">
      <c r="A5" s="53"/>
      <c r="B5" s="53"/>
      <c r="C5" s="53"/>
      <c r="D5" s="53"/>
      <c r="E5" s="53"/>
      <c r="F5" s="39"/>
      <c r="G5" s="39"/>
      <c r="H5" s="39"/>
      <c r="I5" s="39"/>
      <c r="J5" s="53"/>
      <c r="K5" s="53"/>
      <c r="L5" s="5"/>
    </row>
    <row r="6" spans="1:12" x14ac:dyDescent="0.25">
      <c r="A6" s="53"/>
      <c r="B6" s="53"/>
      <c r="C6" s="53"/>
      <c r="D6" s="53"/>
      <c r="E6" s="53"/>
      <c r="F6" s="39"/>
      <c r="G6" s="39"/>
      <c r="H6" s="39"/>
      <c r="I6" s="39"/>
      <c r="J6" s="53"/>
      <c r="K6" s="53"/>
      <c r="L6" s="5"/>
    </row>
    <row r="7" spans="1:12" x14ac:dyDescent="0.25">
      <c r="A7" s="53"/>
      <c r="B7" s="53"/>
      <c r="C7" s="53"/>
      <c r="D7" s="53"/>
      <c r="E7" s="53"/>
      <c r="F7" s="39"/>
      <c r="G7" s="39"/>
      <c r="H7" s="39"/>
      <c r="I7" s="39"/>
      <c r="J7" s="53"/>
      <c r="K7" s="53"/>
      <c r="L7" s="5"/>
    </row>
    <row r="8" spans="1:12" x14ac:dyDescent="0.25">
      <c r="A8" s="53"/>
      <c r="B8" s="53"/>
      <c r="C8" s="53"/>
      <c r="D8" s="53"/>
      <c r="E8" s="53"/>
      <c r="F8" s="39"/>
      <c r="G8" s="39"/>
      <c r="H8" s="39"/>
      <c r="I8" s="39"/>
      <c r="J8" s="53"/>
      <c r="K8" s="53"/>
      <c r="L8" s="5"/>
    </row>
    <row r="9" spans="1:12" x14ac:dyDescent="0.25">
      <c r="A9" s="53"/>
      <c r="B9" s="53"/>
      <c r="C9" s="53"/>
      <c r="D9" s="53"/>
      <c r="E9" s="53"/>
      <c r="F9" s="39"/>
      <c r="G9" s="39"/>
      <c r="H9" s="39"/>
      <c r="I9" s="39"/>
      <c r="J9" s="53"/>
      <c r="K9" s="53"/>
      <c r="L9" s="5"/>
    </row>
    <row r="10" spans="1:12" x14ac:dyDescent="0.25">
      <c r="A10" s="53"/>
      <c r="B10" s="53"/>
      <c r="C10" s="53"/>
      <c r="D10" s="53"/>
      <c r="E10" s="53"/>
      <c r="F10" s="39"/>
      <c r="G10" s="39"/>
      <c r="H10" s="39"/>
      <c r="I10" s="39"/>
      <c r="J10" s="53"/>
      <c r="K10" s="53"/>
      <c r="L10" s="5"/>
    </row>
    <row r="11" spans="1:12" x14ac:dyDescent="0.25">
      <c r="A11" s="53"/>
      <c r="B11" s="53"/>
      <c r="C11" s="53"/>
      <c r="D11" s="53"/>
      <c r="E11" s="53"/>
      <c r="F11" s="39"/>
      <c r="G11" s="39"/>
      <c r="H11" s="39"/>
      <c r="I11" s="39"/>
      <c r="J11" s="53"/>
      <c r="K11" s="53"/>
      <c r="L11" s="5"/>
    </row>
    <row r="12" spans="1:12" x14ac:dyDescent="0.25">
      <c r="A12" s="53"/>
      <c r="B12" s="53"/>
      <c r="C12" s="53"/>
      <c r="D12" s="53"/>
      <c r="E12" s="53"/>
      <c r="F12" s="39"/>
      <c r="G12" s="39"/>
      <c r="H12" s="39"/>
      <c r="I12" s="39"/>
      <c r="J12" s="53"/>
      <c r="K12" s="53"/>
      <c r="L12" s="5"/>
    </row>
    <row r="13" spans="1:12" x14ac:dyDescent="0.25">
      <c r="A13" s="53"/>
      <c r="B13" s="53"/>
      <c r="C13" s="53"/>
      <c r="D13" s="53"/>
      <c r="E13" s="53"/>
      <c r="F13" s="39"/>
      <c r="G13" s="39"/>
      <c r="H13" s="39"/>
      <c r="I13" s="39"/>
      <c r="J13" s="53"/>
      <c r="K13" s="53"/>
      <c r="L13" s="5"/>
    </row>
    <row r="14" spans="1:12" x14ac:dyDescent="0.25">
      <c r="A14" s="53"/>
      <c r="B14" s="53"/>
      <c r="C14" s="53"/>
      <c r="D14" s="53"/>
      <c r="E14" s="53"/>
      <c r="F14" s="39"/>
      <c r="G14" s="39"/>
      <c r="H14" s="39"/>
      <c r="I14" s="39"/>
      <c r="J14" s="53"/>
      <c r="K14" s="53"/>
      <c r="L14" s="5"/>
    </row>
    <row r="15" spans="1:12" x14ac:dyDescent="0.25">
      <c r="A15" s="53"/>
      <c r="B15" s="53"/>
      <c r="C15" s="53"/>
      <c r="D15" s="53"/>
      <c r="E15" s="53"/>
      <c r="F15" s="39"/>
      <c r="G15" s="39"/>
      <c r="H15" s="39"/>
      <c r="I15" s="39"/>
      <c r="J15" s="53"/>
      <c r="K15" s="53"/>
      <c r="L15" s="5"/>
    </row>
    <row r="16" spans="1:12" x14ac:dyDescent="0.25">
      <c r="A16" s="53"/>
      <c r="B16" s="53"/>
      <c r="C16" s="53"/>
      <c r="D16" s="53"/>
      <c r="E16" s="53"/>
      <c r="F16" s="39"/>
      <c r="G16" s="39"/>
      <c r="H16" s="39"/>
      <c r="I16" s="39"/>
      <c r="J16" s="53"/>
      <c r="K16" s="53"/>
      <c r="L16" s="5"/>
    </row>
    <row r="17" spans="1:12" x14ac:dyDescent="0.25">
      <c r="A17" s="53"/>
      <c r="B17" s="53"/>
      <c r="C17" s="53"/>
      <c r="D17" s="53"/>
      <c r="E17" s="53"/>
      <c r="F17" s="39"/>
      <c r="G17" s="39"/>
      <c r="H17" s="39"/>
      <c r="I17" s="39"/>
      <c r="J17" s="53"/>
      <c r="K17" s="53"/>
      <c r="L17" s="5"/>
    </row>
    <row r="18" spans="1:12" x14ac:dyDescent="0.25">
      <c r="F18" s="47" t="s">
        <v>84</v>
      </c>
      <c r="G18" s="47"/>
      <c r="H18" s="47"/>
      <c r="I18" s="47"/>
      <c r="J18" s="39">
        <f>SUM(F3:G17)</f>
        <v>5354</v>
      </c>
      <c r="K18" s="39"/>
      <c r="L18" s="5"/>
    </row>
    <row r="19" spans="1:12" x14ac:dyDescent="0.25">
      <c r="F19" s="47" t="s">
        <v>85</v>
      </c>
      <c r="G19" s="47"/>
      <c r="H19" s="47"/>
      <c r="I19" s="47"/>
      <c r="J19" s="40">
        <f>SUM(H3:I17)</f>
        <v>3480.1</v>
      </c>
      <c r="K19" s="41"/>
      <c r="L19" s="5"/>
    </row>
  </sheetData>
  <mergeCells count="69">
    <mergeCell ref="F18:I18"/>
    <mergeCell ref="J18:K18"/>
    <mergeCell ref="A16:E16"/>
    <mergeCell ref="F16:G16"/>
    <mergeCell ref="H16:I16"/>
    <mergeCell ref="J16:K16"/>
    <mergeCell ref="A17:E17"/>
    <mergeCell ref="F17:G17"/>
    <mergeCell ref="H17:I17"/>
    <mergeCell ref="J17:K17"/>
    <mergeCell ref="A14:E14"/>
    <mergeCell ref="F14:G14"/>
    <mergeCell ref="H14:I14"/>
    <mergeCell ref="J14:K14"/>
    <mergeCell ref="A15:E15"/>
    <mergeCell ref="F15:G15"/>
    <mergeCell ref="H15:I15"/>
    <mergeCell ref="J15:K15"/>
    <mergeCell ref="A12:E12"/>
    <mergeCell ref="F12:G12"/>
    <mergeCell ref="H12:I12"/>
    <mergeCell ref="J12:K12"/>
    <mergeCell ref="A13:E13"/>
    <mergeCell ref="F13:G13"/>
    <mergeCell ref="H13:I13"/>
    <mergeCell ref="J13:K13"/>
    <mergeCell ref="A10:E10"/>
    <mergeCell ref="F10:G10"/>
    <mergeCell ref="H10:I10"/>
    <mergeCell ref="J10:K10"/>
    <mergeCell ref="A11:E11"/>
    <mergeCell ref="F11:G11"/>
    <mergeCell ref="H11:I11"/>
    <mergeCell ref="J11:K11"/>
    <mergeCell ref="A8:E8"/>
    <mergeCell ref="F8:G8"/>
    <mergeCell ref="H8:I8"/>
    <mergeCell ref="J8:K8"/>
    <mergeCell ref="A9:E9"/>
    <mergeCell ref="F9:G9"/>
    <mergeCell ref="H9:I9"/>
    <mergeCell ref="J9:K9"/>
    <mergeCell ref="H6:I6"/>
    <mergeCell ref="J6:K6"/>
    <mergeCell ref="A7:E7"/>
    <mergeCell ref="F7:G7"/>
    <mergeCell ref="H7:I7"/>
    <mergeCell ref="J7:K7"/>
    <mergeCell ref="A1:D1"/>
    <mergeCell ref="A2:E2"/>
    <mergeCell ref="F2:G2"/>
    <mergeCell ref="H2:I2"/>
    <mergeCell ref="J2:K2"/>
    <mergeCell ref="A3:E3"/>
    <mergeCell ref="F3:G3"/>
    <mergeCell ref="H3:I3"/>
    <mergeCell ref="J3:K3"/>
    <mergeCell ref="F19:I19"/>
    <mergeCell ref="J19:K19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04646-9B4F-49C5-B387-E54B3100CD59}">
  <dimension ref="A1:L19"/>
  <sheetViews>
    <sheetView showGridLines="0" workbookViewId="0">
      <selection activeCell="J3" sqref="J3:K4"/>
    </sheetView>
  </sheetViews>
  <sheetFormatPr defaultRowHeight="15" x14ac:dyDescent="0.25"/>
  <cols>
    <col min="12" max="12" width="48.7109375" customWidth="1"/>
  </cols>
  <sheetData>
    <row r="1" spans="1:12" x14ac:dyDescent="0.25">
      <c r="A1" s="67" t="s">
        <v>86</v>
      </c>
      <c r="B1" s="50"/>
      <c r="C1" s="50"/>
      <c r="D1" s="50"/>
    </row>
    <row r="2" spans="1:12" ht="35.450000000000003" customHeight="1" x14ac:dyDescent="0.25">
      <c r="A2" s="50" t="s">
        <v>87</v>
      </c>
      <c r="B2" s="50"/>
      <c r="C2" s="50"/>
      <c r="D2" s="50"/>
      <c r="E2" s="50"/>
      <c r="F2" s="68" t="s">
        <v>88</v>
      </c>
      <c r="G2" s="68"/>
      <c r="H2" s="68" t="s">
        <v>157</v>
      </c>
      <c r="I2" s="68"/>
      <c r="J2" s="68" t="s">
        <v>158</v>
      </c>
      <c r="K2" s="68"/>
      <c r="L2" t="s">
        <v>45</v>
      </c>
    </row>
    <row r="3" spans="1:12" x14ac:dyDescent="0.25">
      <c r="A3" s="69" t="s">
        <v>89</v>
      </c>
      <c r="B3" s="69"/>
      <c r="C3" s="69"/>
      <c r="D3" s="69"/>
      <c r="E3" s="69"/>
      <c r="F3" s="39">
        <v>1488</v>
      </c>
      <c r="G3" s="39"/>
      <c r="H3" s="39">
        <f>F3*0.65</f>
        <v>967.2</v>
      </c>
      <c r="I3" s="39"/>
      <c r="J3" s="82">
        <f>SUM(F3-H3)</f>
        <v>520.79999999999995</v>
      </c>
      <c r="K3" s="69"/>
      <c r="L3" s="5" t="s">
        <v>90</v>
      </c>
    </row>
    <row r="4" spans="1:12" ht="45" x14ac:dyDescent="0.25">
      <c r="A4" s="69" t="s">
        <v>91</v>
      </c>
      <c r="B4" s="69"/>
      <c r="C4" s="69"/>
      <c r="D4" s="69"/>
      <c r="E4" s="69"/>
      <c r="F4" s="39">
        <v>996</v>
      </c>
      <c r="G4" s="39"/>
      <c r="H4" s="39">
        <f>F4*0.65</f>
        <v>647.4</v>
      </c>
      <c r="I4" s="39"/>
      <c r="J4" s="82">
        <f>SUM(F4-H4)</f>
        <v>348.6</v>
      </c>
      <c r="K4" s="69"/>
      <c r="L4" s="5" t="s">
        <v>92</v>
      </c>
    </row>
    <row r="5" spans="1:12" x14ac:dyDescent="0.25">
      <c r="A5" s="53"/>
      <c r="B5" s="53"/>
      <c r="C5" s="53"/>
      <c r="D5" s="53"/>
      <c r="E5" s="53"/>
      <c r="F5" s="39"/>
      <c r="G5" s="39"/>
      <c r="H5" s="39"/>
      <c r="I5" s="39"/>
      <c r="J5" s="53"/>
      <c r="K5" s="53"/>
      <c r="L5" s="5"/>
    </row>
    <row r="6" spans="1:12" x14ac:dyDescent="0.25">
      <c r="A6" s="53"/>
      <c r="B6" s="53"/>
      <c r="C6" s="53"/>
      <c r="D6" s="53"/>
      <c r="E6" s="53"/>
      <c r="F6" s="39"/>
      <c r="G6" s="39"/>
      <c r="H6" s="39"/>
      <c r="I6" s="39"/>
      <c r="J6" s="53"/>
      <c r="K6" s="53"/>
      <c r="L6" s="5"/>
    </row>
    <row r="7" spans="1:12" x14ac:dyDescent="0.25">
      <c r="A7" s="53"/>
      <c r="B7" s="53"/>
      <c r="C7" s="53"/>
      <c r="D7" s="53"/>
      <c r="E7" s="53"/>
      <c r="F7" s="39"/>
      <c r="G7" s="39"/>
      <c r="H7" s="39"/>
      <c r="I7" s="39"/>
      <c r="J7" s="53"/>
      <c r="K7" s="53"/>
      <c r="L7" s="5"/>
    </row>
    <row r="8" spans="1:12" x14ac:dyDescent="0.25">
      <c r="A8" s="53"/>
      <c r="B8" s="53"/>
      <c r="C8" s="53"/>
      <c r="D8" s="53"/>
      <c r="E8" s="53"/>
      <c r="F8" s="39"/>
      <c r="G8" s="39"/>
      <c r="H8" s="39"/>
      <c r="I8" s="39"/>
      <c r="J8" s="53"/>
      <c r="K8" s="53"/>
      <c r="L8" s="5"/>
    </row>
    <row r="9" spans="1:12" x14ac:dyDescent="0.25">
      <c r="A9" s="53"/>
      <c r="B9" s="53"/>
      <c r="C9" s="53"/>
      <c r="D9" s="53"/>
      <c r="E9" s="53"/>
      <c r="F9" s="39"/>
      <c r="G9" s="39"/>
      <c r="H9" s="39"/>
      <c r="I9" s="39"/>
      <c r="J9" s="53"/>
      <c r="K9" s="53"/>
      <c r="L9" s="5"/>
    </row>
    <row r="10" spans="1:12" x14ac:dyDescent="0.25">
      <c r="A10" s="53"/>
      <c r="B10" s="53"/>
      <c r="C10" s="53"/>
      <c r="D10" s="53"/>
      <c r="E10" s="53"/>
      <c r="F10" s="39"/>
      <c r="G10" s="39"/>
      <c r="H10" s="39"/>
      <c r="I10" s="39"/>
      <c r="J10" s="53"/>
      <c r="K10" s="53"/>
      <c r="L10" s="5"/>
    </row>
    <row r="11" spans="1:12" x14ac:dyDescent="0.25">
      <c r="A11" s="53"/>
      <c r="B11" s="53"/>
      <c r="C11" s="53"/>
      <c r="D11" s="53"/>
      <c r="E11" s="53"/>
      <c r="F11" s="39"/>
      <c r="G11" s="39"/>
      <c r="H11" s="39"/>
      <c r="I11" s="39"/>
      <c r="J11" s="53"/>
      <c r="K11" s="53"/>
      <c r="L11" s="5"/>
    </row>
    <row r="12" spans="1:12" x14ac:dyDescent="0.25">
      <c r="A12" s="53"/>
      <c r="B12" s="53"/>
      <c r="C12" s="53"/>
      <c r="D12" s="53"/>
      <c r="E12" s="53"/>
      <c r="F12" s="39"/>
      <c r="G12" s="39"/>
      <c r="H12" s="39"/>
      <c r="I12" s="39"/>
      <c r="J12" s="53"/>
      <c r="K12" s="53"/>
      <c r="L12" s="5"/>
    </row>
    <row r="13" spans="1:12" x14ac:dyDescent="0.25">
      <c r="A13" s="53"/>
      <c r="B13" s="53"/>
      <c r="C13" s="53"/>
      <c r="D13" s="53"/>
      <c r="E13" s="53"/>
      <c r="F13" s="39"/>
      <c r="G13" s="39"/>
      <c r="H13" s="39"/>
      <c r="I13" s="39"/>
      <c r="J13" s="53"/>
      <c r="K13" s="53"/>
      <c r="L13" s="5"/>
    </row>
    <row r="14" spans="1:12" x14ac:dyDescent="0.25">
      <c r="A14" s="53"/>
      <c r="B14" s="53"/>
      <c r="C14" s="53"/>
      <c r="D14" s="53"/>
      <c r="E14" s="53"/>
      <c r="F14" s="39"/>
      <c r="G14" s="39"/>
      <c r="H14" s="39"/>
      <c r="I14" s="39"/>
      <c r="J14" s="53"/>
      <c r="K14" s="53"/>
      <c r="L14" s="5"/>
    </row>
    <row r="15" spans="1:12" x14ac:dyDescent="0.25">
      <c r="A15" s="53"/>
      <c r="B15" s="53"/>
      <c r="C15" s="53"/>
      <c r="D15" s="53"/>
      <c r="E15" s="53"/>
      <c r="F15" s="39"/>
      <c r="G15" s="39"/>
      <c r="H15" s="39"/>
      <c r="I15" s="39"/>
      <c r="J15" s="53"/>
      <c r="K15" s="53"/>
      <c r="L15" s="5"/>
    </row>
    <row r="16" spans="1:12" x14ac:dyDescent="0.25">
      <c r="A16" s="53"/>
      <c r="B16" s="53"/>
      <c r="C16" s="53"/>
      <c r="D16" s="53"/>
      <c r="E16" s="53"/>
      <c r="F16" s="39"/>
      <c r="G16" s="39"/>
      <c r="H16" s="39"/>
      <c r="I16" s="39"/>
      <c r="J16" s="53"/>
      <c r="K16" s="53"/>
      <c r="L16" s="5"/>
    </row>
    <row r="17" spans="1:12" x14ac:dyDescent="0.25">
      <c r="A17" s="53"/>
      <c r="B17" s="53"/>
      <c r="C17" s="53"/>
      <c r="D17" s="53"/>
      <c r="E17" s="53"/>
      <c r="F17" s="39"/>
      <c r="G17" s="39"/>
      <c r="H17" s="39"/>
      <c r="I17" s="39"/>
      <c r="J17" s="53"/>
      <c r="K17" s="53"/>
      <c r="L17" s="5"/>
    </row>
    <row r="18" spans="1:12" x14ac:dyDescent="0.25">
      <c r="F18" s="47" t="s">
        <v>93</v>
      </c>
      <c r="G18" s="47"/>
      <c r="H18" s="47"/>
      <c r="I18" s="47"/>
      <c r="J18" s="39">
        <f>SUM(F3:G17)</f>
        <v>2484</v>
      </c>
      <c r="K18" s="39"/>
      <c r="L18" s="5"/>
    </row>
    <row r="19" spans="1:12" x14ac:dyDescent="0.25">
      <c r="F19" s="47" t="s">
        <v>94</v>
      </c>
      <c r="G19" s="47"/>
      <c r="H19" s="47"/>
      <c r="I19" s="47"/>
      <c r="J19" s="40">
        <f>SUM(H3:I17)</f>
        <v>1614.6</v>
      </c>
      <c r="K19" s="41"/>
      <c r="L19" s="5"/>
    </row>
  </sheetData>
  <mergeCells count="69">
    <mergeCell ref="F18:I18"/>
    <mergeCell ref="J18:K18"/>
    <mergeCell ref="A16:E16"/>
    <mergeCell ref="F16:G16"/>
    <mergeCell ref="H16:I16"/>
    <mergeCell ref="J16:K16"/>
    <mergeCell ref="A17:E17"/>
    <mergeCell ref="F17:G17"/>
    <mergeCell ref="H17:I17"/>
    <mergeCell ref="J17:K17"/>
    <mergeCell ref="A14:E14"/>
    <mergeCell ref="F14:G14"/>
    <mergeCell ref="H14:I14"/>
    <mergeCell ref="J14:K14"/>
    <mergeCell ref="A15:E15"/>
    <mergeCell ref="F15:G15"/>
    <mergeCell ref="H15:I15"/>
    <mergeCell ref="J15:K15"/>
    <mergeCell ref="A12:E12"/>
    <mergeCell ref="F12:G12"/>
    <mergeCell ref="H12:I12"/>
    <mergeCell ref="J12:K12"/>
    <mergeCell ref="A13:E13"/>
    <mergeCell ref="F13:G13"/>
    <mergeCell ref="H13:I13"/>
    <mergeCell ref="J13:K13"/>
    <mergeCell ref="A10:E10"/>
    <mergeCell ref="F10:G10"/>
    <mergeCell ref="H10:I10"/>
    <mergeCell ref="J10:K10"/>
    <mergeCell ref="A11:E11"/>
    <mergeCell ref="F11:G11"/>
    <mergeCell ref="H11:I11"/>
    <mergeCell ref="J11:K11"/>
    <mergeCell ref="A8:E8"/>
    <mergeCell ref="F8:G8"/>
    <mergeCell ref="H8:I8"/>
    <mergeCell ref="J8:K8"/>
    <mergeCell ref="A9:E9"/>
    <mergeCell ref="F9:G9"/>
    <mergeCell ref="H9:I9"/>
    <mergeCell ref="J9:K9"/>
    <mergeCell ref="H6:I6"/>
    <mergeCell ref="J6:K6"/>
    <mergeCell ref="A7:E7"/>
    <mergeCell ref="F7:G7"/>
    <mergeCell ref="H7:I7"/>
    <mergeCell ref="J7:K7"/>
    <mergeCell ref="A1:D1"/>
    <mergeCell ref="A2:E2"/>
    <mergeCell ref="F2:G2"/>
    <mergeCell ref="H2:I2"/>
    <mergeCell ref="J2:K2"/>
    <mergeCell ref="A3:E3"/>
    <mergeCell ref="F3:G3"/>
    <mergeCell ref="H3:I3"/>
    <mergeCell ref="J3:K3"/>
    <mergeCell ref="F19:I19"/>
    <mergeCell ref="J19:K19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23032-A89A-4DD3-A8EC-433AE1A98AD5}">
  <dimension ref="A1:K19"/>
  <sheetViews>
    <sheetView showGridLines="0" workbookViewId="0">
      <selection activeCell="A3" sqref="A3:C3"/>
    </sheetView>
  </sheetViews>
  <sheetFormatPr defaultRowHeight="15" x14ac:dyDescent="0.25"/>
  <cols>
    <col min="3" max="3" width="17" customWidth="1"/>
    <col min="5" max="5" width="16.7109375" customWidth="1"/>
  </cols>
  <sheetData>
    <row r="1" spans="1:11" x14ac:dyDescent="0.25">
      <c r="A1" s="67" t="s">
        <v>95</v>
      </c>
      <c r="B1" s="50"/>
      <c r="C1" s="50"/>
      <c r="D1" s="50"/>
    </row>
    <row r="2" spans="1:11" ht="26.45" customHeight="1" x14ac:dyDescent="0.25">
      <c r="A2" s="61" t="s">
        <v>96</v>
      </c>
      <c r="B2" s="61"/>
      <c r="C2" s="61"/>
      <c r="D2" s="61" t="s">
        <v>5</v>
      </c>
      <c r="E2" s="61"/>
      <c r="F2" s="68" t="s">
        <v>97</v>
      </c>
      <c r="G2" s="68"/>
      <c r="H2" s="68" t="s">
        <v>35</v>
      </c>
      <c r="I2" s="68"/>
      <c r="J2" s="68" t="s">
        <v>36</v>
      </c>
      <c r="K2" s="68"/>
    </row>
    <row r="3" spans="1:11" x14ac:dyDescent="0.25">
      <c r="A3" s="53"/>
      <c r="B3" s="53"/>
      <c r="C3" s="53"/>
      <c r="D3" s="64"/>
      <c r="E3" s="66"/>
      <c r="F3" s="39"/>
      <c r="G3" s="39"/>
      <c r="H3" s="39"/>
      <c r="I3" s="39"/>
      <c r="J3" s="69"/>
      <c r="K3" s="69"/>
    </row>
    <row r="4" spans="1:11" x14ac:dyDescent="0.25">
      <c r="A4" s="53"/>
      <c r="B4" s="53"/>
      <c r="C4" s="53"/>
      <c r="D4" s="64"/>
      <c r="E4" s="66"/>
      <c r="F4" s="39"/>
      <c r="G4" s="39"/>
      <c r="H4" s="39"/>
      <c r="I4" s="39"/>
      <c r="J4" s="53"/>
      <c r="K4" s="53"/>
    </row>
    <row r="5" spans="1:11" x14ac:dyDescent="0.25">
      <c r="A5" s="53"/>
      <c r="B5" s="53"/>
      <c r="C5" s="53"/>
      <c r="D5" s="54"/>
      <c r="E5" s="55"/>
      <c r="F5" s="39"/>
      <c r="G5" s="39"/>
      <c r="H5" s="39"/>
      <c r="I5" s="39"/>
      <c r="J5" s="53"/>
      <c r="K5" s="53"/>
    </row>
    <row r="6" spans="1:11" x14ac:dyDescent="0.25">
      <c r="A6" s="75"/>
      <c r="B6" s="76"/>
      <c r="C6" s="77"/>
      <c r="D6" s="54"/>
      <c r="E6" s="55"/>
      <c r="F6" s="39"/>
      <c r="G6" s="39"/>
      <c r="H6" s="39"/>
      <c r="I6" s="39"/>
      <c r="J6" s="53"/>
      <c r="K6" s="53"/>
    </row>
    <row r="7" spans="1:11" x14ac:dyDescent="0.25">
      <c r="A7" s="53"/>
      <c r="B7" s="53"/>
      <c r="C7" s="53"/>
      <c r="D7" s="54"/>
      <c r="E7" s="55"/>
      <c r="F7" s="39"/>
      <c r="G7" s="39"/>
      <c r="H7" s="39"/>
      <c r="I7" s="39"/>
      <c r="J7" s="53"/>
      <c r="K7" s="53"/>
    </row>
    <row r="8" spans="1:11" x14ac:dyDescent="0.25">
      <c r="A8" s="53"/>
      <c r="B8" s="53"/>
      <c r="C8" s="53"/>
      <c r="D8" s="54"/>
      <c r="E8" s="55"/>
      <c r="F8" s="39"/>
      <c r="G8" s="39"/>
      <c r="H8" s="39"/>
      <c r="I8" s="39"/>
      <c r="J8" s="53"/>
      <c r="K8" s="53"/>
    </row>
    <row r="9" spans="1:11" x14ac:dyDescent="0.25">
      <c r="A9" s="53"/>
      <c r="B9" s="53"/>
      <c r="C9" s="53"/>
      <c r="D9" s="54"/>
      <c r="E9" s="55"/>
      <c r="F9" s="39"/>
      <c r="G9" s="39"/>
      <c r="H9" s="39"/>
      <c r="I9" s="39"/>
      <c r="J9" s="53"/>
      <c r="K9" s="53"/>
    </row>
    <row r="10" spans="1:11" x14ac:dyDescent="0.25">
      <c r="A10" s="53"/>
      <c r="B10" s="53"/>
      <c r="C10" s="53"/>
      <c r="D10" s="54"/>
      <c r="E10" s="55"/>
      <c r="F10" s="39"/>
      <c r="G10" s="39"/>
      <c r="H10" s="39"/>
      <c r="I10" s="39"/>
      <c r="J10" s="53"/>
      <c r="K10" s="53"/>
    </row>
    <row r="11" spans="1:11" x14ac:dyDescent="0.25">
      <c r="A11" s="53"/>
      <c r="B11" s="53"/>
      <c r="C11" s="53"/>
      <c r="D11" s="54"/>
      <c r="E11" s="55"/>
      <c r="F11" s="39"/>
      <c r="G11" s="39"/>
      <c r="H11" s="39"/>
      <c r="I11" s="39"/>
      <c r="J11" s="53"/>
      <c r="K11" s="53"/>
    </row>
    <row r="12" spans="1:11" x14ac:dyDescent="0.25">
      <c r="A12" s="53"/>
      <c r="B12" s="53"/>
      <c r="C12" s="53"/>
      <c r="D12" s="54"/>
      <c r="E12" s="55"/>
      <c r="F12" s="39"/>
      <c r="G12" s="39"/>
      <c r="H12" s="39"/>
      <c r="I12" s="39"/>
      <c r="J12" s="53"/>
      <c r="K12" s="53"/>
    </row>
    <row r="13" spans="1:11" x14ac:dyDescent="0.25">
      <c r="A13" s="53"/>
      <c r="B13" s="53"/>
      <c r="C13" s="53"/>
      <c r="D13" s="54"/>
      <c r="E13" s="55"/>
      <c r="F13" s="39"/>
      <c r="G13" s="39"/>
      <c r="H13" s="39"/>
      <c r="I13" s="39"/>
      <c r="J13" s="53"/>
      <c r="K13" s="53"/>
    </row>
    <row r="14" spans="1:11" x14ac:dyDescent="0.25">
      <c r="A14" s="53"/>
      <c r="B14" s="53"/>
      <c r="C14" s="53"/>
      <c r="D14" s="54"/>
      <c r="E14" s="55"/>
      <c r="F14" s="39"/>
      <c r="G14" s="39"/>
      <c r="H14" s="39"/>
      <c r="I14" s="39"/>
      <c r="J14" s="53"/>
      <c r="K14" s="53"/>
    </row>
    <row r="15" spans="1:11" x14ac:dyDescent="0.25">
      <c r="A15" s="53"/>
      <c r="B15" s="53"/>
      <c r="C15" s="53"/>
      <c r="D15" s="54"/>
      <c r="E15" s="55"/>
      <c r="F15" s="39"/>
      <c r="G15" s="39"/>
      <c r="H15" s="39"/>
      <c r="I15" s="39"/>
      <c r="J15" s="53"/>
      <c r="K15" s="53"/>
    </row>
    <row r="16" spans="1:11" x14ac:dyDescent="0.25">
      <c r="A16" s="54"/>
      <c r="B16" s="74"/>
      <c r="C16" s="55"/>
      <c r="D16" s="54"/>
      <c r="E16" s="55"/>
      <c r="F16" s="39"/>
      <c r="G16" s="39"/>
      <c r="H16" s="39"/>
      <c r="I16" s="39"/>
      <c r="J16" s="53"/>
      <c r="K16" s="53"/>
    </row>
    <row r="17" spans="1:11" x14ac:dyDescent="0.25">
      <c r="A17" s="54"/>
      <c r="B17" s="74"/>
      <c r="C17" s="55"/>
      <c r="D17" s="54"/>
      <c r="E17" s="55"/>
      <c r="F17" s="39"/>
      <c r="G17" s="39"/>
      <c r="H17" s="39"/>
      <c r="I17" s="39"/>
      <c r="J17" s="53"/>
      <c r="K17" s="53"/>
    </row>
    <row r="18" spans="1:11" x14ac:dyDescent="0.25">
      <c r="F18" s="47" t="s">
        <v>98</v>
      </c>
      <c r="G18" s="47"/>
      <c r="H18" s="47"/>
      <c r="I18" s="47"/>
      <c r="J18" s="39">
        <f>SUM(F3:G17)</f>
        <v>0</v>
      </c>
      <c r="K18" s="39"/>
    </row>
    <row r="19" spans="1:11" x14ac:dyDescent="0.25">
      <c r="F19" s="47" t="s">
        <v>94</v>
      </c>
      <c r="G19" s="47"/>
      <c r="H19" s="47"/>
      <c r="I19" s="47"/>
      <c r="J19" s="40">
        <f>SUM(H3:I17)</f>
        <v>0</v>
      </c>
      <c r="K19" s="41"/>
    </row>
  </sheetData>
  <mergeCells count="85">
    <mergeCell ref="D12:E12"/>
    <mergeCell ref="D13:E13"/>
    <mergeCell ref="D14:E14"/>
    <mergeCell ref="D15:E15"/>
    <mergeCell ref="D16:E16"/>
    <mergeCell ref="D17:E17"/>
    <mergeCell ref="D2:E2"/>
    <mergeCell ref="D3:E3"/>
    <mergeCell ref="D4:E4"/>
    <mergeCell ref="A5:C5"/>
    <mergeCell ref="A6:C6"/>
    <mergeCell ref="A7:C7"/>
    <mergeCell ref="D5:E5"/>
    <mergeCell ref="D6:E6"/>
    <mergeCell ref="D7:E7"/>
    <mergeCell ref="A14:C14"/>
    <mergeCell ref="A15:C15"/>
    <mergeCell ref="A12:C12"/>
    <mergeCell ref="A13:C13"/>
    <mergeCell ref="D10:E10"/>
    <mergeCell ref="D11:E11"/>
    <mergeCell ref="F18:I18"/>
    <mergeCell ref="J18:K18"/>
    <mergeCell ref="A3:C3"/>
    <mergeCell ref="A4:C4"/>
    <mergeCell ref="A8:C8"/>
    <mergeCell ref="A9:C9"/>
    <mergeCell ref="A10:C10"/>
    <mergeCell ref="A11:C11"/>
    <mergeCell ref="F16:G16"/>
    <mergeCell ref="H16:I16"/>
    <mergeCell ref="J16:K16"/>
    <mergeCell ref="F17:G17"/>
    <mergeCell ref="H17:I17"/>
    <mergeCell ref="J17:K17"/>
    <mergeCell ref="A16:C16"/>
    <mergeCell ref="A17:C17"/>
    <mergeCell ref="F14:G14"/>
    <mergeCell ref="H14:I14"/>
    <mergeCell ref="J14:K14"/>
    <mergeCell ref="F15:G15"/>
    <mergeCell ref="H15:I15"/>
    <mergeCell ref="J15:K15"/>
    <mergeCell ref="F12:G12"/>
    <mergeCell ref="H12:I12"/>
    <mergeCell ref="J12:K12"/>
    <mergeCell ref="F13:G13"/>
    <mergeCell ref="H13:I13"/>
    <mergeCell ref="J13:K13"/>
    <mergeCell ref="F10:G10"/>
    <mergeCell ref="H10:I10"/>
    <mergeCell ref="J10:K10"/>
    <mergeCell ref="F11:G11"/>
    <mergeCell ref="H11:I11"/>
    <mergeCell ref="J11:K11"/>
    <mergeCell ref="D8:E8"/>
    <mergeCell ref="D9:E9"/>
    <mergeCell ref="F6:G6"/>
    <mergeCell ref="H6:I6"/>
    <mergeCell ref="J6:K6"/>
    <mergeCell ref="F7:G7"/>
    <mergeCell ref="H7:I7"/>
    <mergeCell ref="J7:K7"/>
    <mergeCell ref="F8:G8"/>
    <mergeCell ref="H8:I8"/>
    <mergeCell ref="J8:K8"/>
    <mergeCell ref="F9:G9"/>
    <mergeCell ref="H9:I9"/>
    <mergeCell ref="J9:K9"/>
    <mergeCell ref="F19:I19"/>
    <mergeCell ref="J19:K19"/>
    <mergeCell ref="A1:D1"/>
    <mergeCell ref="F2:G2"/>
    <mergeCell ref="H2:I2"/>
    <mergeCell ref="J2:K2"/>
    <mergeCell ref="F3:G3"/>
    <mergeCell ref="H3:I3"/>
    <mergeCell ref="J3:K3"/>
    <mergeCell ref="A2:C2"/>
    <mergeCell ref="F4:G4"/>
    <mergeCell ref="H4:I4"/>
    <mergeCell ref="J4:K4"/>
    <mergeCell ref="F5:G5"/>
    <mergeCell ref="H5:I5"/>
    <mergeCell ref="J5:K5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85ABD-24D9-4F49-A2B7-CD2E57852281}">
  <dimension ref="A1:K19"/>
  <sheetViews>
    <sheetView showGridLines="0" workbookViewId="0">
      <selection activeCell="O14" sqref="O14"/>
    </sheetView>
  </sheetViews>
  <sheetFormatPr defaultRowHeight="15" x14ac:dyDescent="0.25"/>
  <sheetData>
    <row r="1" spans="1:11" x14ac:dyDescent="0.25">
      <c r="A1" s="67" t="s">
        <v>99</v>
      </c>
      <c r="B1" s="50"/>
      <c r="C1" s="50"/>
      <c r="D1" s="50"/>
    </row>
    <row r="2" spans="1:11" ht="28.15" customHeight="1" x14ac:dyDescent="0.25">
      <c r="A2" s="50" t="s">
        <v>99</v>
      </c>
      <c r="B2" s="50"/>
      <c r="C2" s="50"/>
      <c r="D2" s="50"/>
      <c r="E2" s="50"/>
      <c r="F2" s="68" t="s">
        <v>100</v>
      </c>
      <c r="G2" s="68"/>
      <c r="H2" s="68" t="s">
        <v>35</v>
      </c>
      <c r="I2" s="68"/>
      <c r="J2" s="68" t="s">
        <v>36</v>
      </c>
      <c r="K2" s="68"/>
    </row>
    <row r="3" spans="1:11" x14ac:dyDescent="0.25">
      <c r="A3" s="69"/>
      <c r="B3" s="69"/>
      <c r="C3" s="69"/>
      <c r="D3" s="69"/>
      <c r="E3" s="69"/>
      <c r="F3" s="39"/>
      <c r="G3" s="39"/>
      <c r="H3" s="39"/>
      <c r="I3" s="39"/>
      <c r="J3" s="69"/>
      <c r="K3" s="69"/>
    </row>
    <row r="4" spans="1:11" x14ac:dyDescent="0.25">
      <c r="A4" s="53"/>
      <c r="B4" s="53"/>
      <c r="C4" s="53"/>
      <c r="D4" s="53"/>
      <c r="E4" s="53"/>
      <c r="F4" s="39"/>
      <c r="G4" s="39"/>
      <c r="H4" s="39"/>
      <c r="I4" s="39"/>
      <c r="J4" s="53"/>
      <c r="K4" s="53"/>
    </row>
    <row r="5" spans="1:11" x14ac:dyDescent="0.25">
      <c r="A5" s="53"/>
      <c r="B5" s="53"/>
      <c r="C5" s="53"/>
      <c r="D5" s="53"/>
      <c r="E5" s="53"/>
      <c r="F5" s="39"/>
      <c r="G5" s="39"/>
      <c r="H5" s="39"/>
      <c r="I5" s="39"/>
      <c r="J5" s="53"/>
      <c r="K5" s="53"/>
    </row>
    <row r="6" spans="1:11" x14ac:dyDescent="0.25">
      <c r="A6" s="53"/>
      <c r="B6" s="53"/>
      <c r="C6" s="53"/>
      <c r="D6" s="53"/>
      <c r="E6" s="53"/>
      <c r="F6" s="39"/>
      <c r="G6" s="39"/>
      <c r="H6" s="39"/>
      <c r="I6" s="39"/>
      <c r="J6" s="53"/>
      <c r="K6" s="53"/>
    </row>
    <row r="7" spans="1:11" x14ac:dyDescent="0.25">
      <c r="A7" s="53"/>
      <c r="B7" s="53"/>
      <c r="C7" s="53"/>
      <c r="D7" s="53"/>
      <c r="E7" s="53"/>
      <c r="F7" s="39"/>
      <c r="G7" s="39"/>
      <c r="H7" s="39"/>
      <c r="I7" s="39"/>
      <c r="J7" s="53"/>
      <c r="K7" s="53"/>
    </row>
    <row r="8" spans="1:11" x14ac:dyDescent="0.25">
      <c r="A8" s="53"/>
      <c r="B8" s="53"/>
      <c r="C8" s="53"/>
      <c r="D8" s="53"/>
      <c r="E8" s="53"/>
      <c r="F8" s="39"/>
      <c r="G8" s="39"/>
      <c r="H8" s="39"/>
      <c r="I8" s="39"/>
      <c r="J8" s="53"/>
      <c r="K8" s="53"/>
    </row>
    <row r="9" spans="1:11" x14ac:dyDescent="0.25">
      <c r="A9" s="53"/>
      <c r="B9" s="53"/>
      <c r="C9" s="53"/>
      <c r="D9" s="53"/>
      <c r="E9" s="53"/>
      <c r="F9" s="39"/>
      <c r="G9" s="39"/>
      <c r="H9" s="39"/>
      <c r="I9" s="39"/>
      <c r="J9" s="53"/>
      <c r="K9" s="53"/>
    </row>
    <row r="10" spans="1:11" x14ac:dyDescent="0.25">
      <c r="A10" s="53"/>
      <c r="B10" s="53"/>
      <c r="C10" s="53"/>
      <c r="D10" s="53"/>
      <c r="E10" s="53"/>
      <c r="F10" s="39"/>
      <c r="G10" s="39"/>
      <c r="H10" s="39"/>
      <c r="I10" s="39"/>
      <c r="J10" s="53"/>
      <c r="K10" s="53"/>
    </row>
    <row r="11" spans="1:11" x14ac:dyDescent="0.25">
      <c r="A11" s="53"/>
      <c r="B11" s="53"/>
      <c r="C11" s="53"/>
      <c r="D11" s="53"/>
      <c r="E11" s="53"/>
      <c r="F11" s="39"/>
      <c r="G11" s="39"/>
      <c r="H11" s="39"/>
      <c r="I11" s="39"/>
      <c r="J11" s="53"/>
      <c r="K11" s="53"/>
    </row>
    <row r="12" spans="1:11" x14ac:dyDescent="0.25">
      <c r="A12" s="53"/>
      <c r="B12" s="53"/>
      <c r="C12" s="53"/>
      <c r="D12" s="53"/>
      <c r="E12" s="53"/>
      <c r="F12" s="39"/>
      <c r="G12" s="39"/>
      <c r="H12" s="39"/>
      <c r="I12" s="39"/>
      <c r="J12" s="53"/>
      <c r="K12" s="53"/>
    </row>
    <row r="13" spans="1:11" x14ac:dyDescent="0.25">
      <c r="A13" s="53"/>
      <c r="B13" s="53"/>
      <c r="C13" s="53"/>
      <c r="D13" s="53"/>
      <c r="E13" s="53"/>
      <c r="F13" s="39"/>
      <c r="G13" s="39"/>
      <c r="H13" s="39"/>
      <c r="I13" s="39"/>
      <c r="J13" s="53"/>
      <c r="K13" s="53"/>
    </row>
    <row r="14" spans="1:11" x14ac:dyDescent="0.25">
      <c r="A14" s="53"/>
      <c r="B14" s="53"/>
      <c r="C14" s="53"/>
      <c r="D14" s="53"/>
      <c r="E14" s="53"/>
      <c r="F14" s="39"/>
      <c r="G14" s="39"/>
      <c r="H14" s="39"/>
      <c r="I14" s="39"/>
      <c r="J14" s="53"/>
      <c r="K14" s="53"/>
    </row>
    <row r="15" spans="1:11" x14ac:dyDescent="0.25">
      <c r="A15" s="53"/>
      <c r="B15" s="53"/>
      <c r="C15" s="53"/>
      <c r="D15" s="53"/>
      <c r="E15" s="53"/>
      <c r="F15" s="39"/>
      <c r="G15" s="39"/>
      <c r="H15" s="39"/>
      <c r="I15" s="39"/>
      <c r="J15" s="53"/>
      <c r="K15" s="53"/>
    </row>
    <row r="16" spans="1:11" x14ac:dyDescent="0.25">
      <c r="A16" s="53"/>
      <c r="B16" s="53"/>
      <c r="C16" s="53"/>
      <c r="D16" s="53"/>
      <c r="E16" s="53"/>
      <c r="F16" s="39"/>
      <c r="G16" s="39"/>
      <c r="H16" s="39"/>
      <c r="I16" s="39"/>
      <c r="J16" s="53"/>
      <c r="K16" s="53"/>
    </row>
    <row r="17" spans="1:11" x14ac:dyDescent="0.25">
      <c r="A17" s="53"/>
      <c r="B17" s="53"/>
      <c r="C17" s="53"/>
      <c r="D17" s="53"/>
      <c r="E17" s="53"/>
      <c r="F17" s="39"/>
      <c r="G17" s="39"/>
      <c r="H17" s="39"/>
      <c r="I17" s="39"/>
      <c r="J17" s="53"/>
      <c r="K17" s="53"/>
    </row>
    <row r="18" spans="1:11" x14ac:dyDescent="0.25">
      <c r="F18" s="47" t="s">
        <v>101</v>
      </c>
      <c r="G18" s="47"/>
      <c r="H18" s="47"/>
      <c r="I18" s="47"/>
      <c r="J18" s="39">
        <f>SUM(F3:G17)</f>
        <v>0</v>
      </c>
      <c r="K18" s="39"/>
    </row>
    <row r="19" spans="1:11" x14ac:dyDescent="0.25">
      <c r="F19" s="47" t="s">
        <v>102</v>
      </c>
      <c r="G19" s="47"/>
      <c r="H19" s="47"/>
      <c r="I19" s="47"/>
      <c r="J19" s="40">
        <f>SUM(H3:I17)</f>
        <v>0</v>
      </c>
      <c r="K19" s="41"/>
    </row>
  </sheetData>
  <mergeCells count="69">
    <mergeCell ref="F18:I18"/>
    <mergeCell ref="J18:K18"/>
    <mergeCell ref="A16:E16"/>
    <mergeCell ref="F16:G16"/>
    <mergeCell ref="H16:I16"/>
    <mergeCell ref="J16:K16"/>
    <mergeCell ref="A17:E17"/>
    <mergeCell ref="F17:G17"/>
    <mergeCell ref="H17:I17"/>
    <mergeCell ref="J17:K17"/>
    <mergeCell ref="A14:E14"/>
    <mergeCell ref="F14:G14"/>
    <mergeCell ref="H14:I14"/>
    <mergeCell ref="J14:K14"/>
    <mergeCell ref="A15:E15"/>
    <mergeCell ref="F15:G15"/>
    <mergeCell ref="H15:I15"/>
    <mergeCell ref="J15:K15"/>
    <mergeCell ref="A12:E12"/>
    <mergeCell ref="F12:G12"/>
    <mergeCell ref="H12:I12"/>
    <mergeCell ref="J12:K12"/>
    <mergeCell ref="A13:E13"/>
    <mergeCell ref="F13:G13"/>
    <mergeCell ref="H13:I13"/>
    <mergeCell ref="J13:K13"/>
    <mergeCell ref="A10:E10"/>
    <mergeCell ref="F10:G10"/>
    <mergeCell ref="H10:I10"/>
    <mergeCell ref="J10:K10"/>
    <mergeCell ref="A11:E11"/>
    <mergeCell ref="F11:G11"/>
    <mergeCell ref="H11:I11"/>
    <mergeCell ref="J11:K11"/>
    <mergeCell ref="A8:E8"/>
    <mergeCell ref="F8:G8"/>
    <mergeCell ref="H8:I8"/>
    <mergeCell ref="J8:K8"/>
    <mergeCell ref="A9:E9"/>
    <mergeCell ref="F9:G9"/>
    <mergeCell ref="H9:I9"/>
    <mergeCell ref="J9:K9"/>
    <mergeCell ref="H6:I6"/>
    <mergeCell ref="J6:K6"/>
    <mergeCell ref="A7:E7"/>
    <mergeCell ref="F7:G7"/>
    <mergeCell ref="H7:I7"/>
    <mergeCell ref="J7:K7"/>
    <mergeCell ref="A1:D1"/>
    <mergeCell ref="A2:E2"/>
    <mergeCell ref="F2:G2"/>
    <mergeCell ref="H2:I2"/>
    <mergeCell ref="J2:K2"/>
    <mergeCell ref="A3:E3"/>
    <mergeCell ref="F3:G3"/>
    <mergeCell ref="H3:I3"/>
    <mergeCell ref="J3:K3"/>
    <mergeCell ref="F19:I19"/>
    <mergeCell ref="J19:K19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7EEB-2352-4442-A79C-872585C6CF45}">
  <dimension ref="A1:K19"/>
  <sheetViews>
    <sheetView showGridLines="0" workbookViewId="0">
      <selection activeCell="A3" sqref="A3:E3"/>
    </sheetView>
  </sheetViews>
  <sheetFormatPr defaultRowHeight="15" x14ac:dyDescent="0.25"/>
  <sheetData>
    <row r="1" spans="1:11" x14ac:dyDescent="0.25">
      <c r="A1" s="67" t="s">
        <v>103</v>
      </c>
      <c r="B1" s="50"/>
      <c r="C1" s="50"/>
      <c r="D1" s="50"/>
    </row>
    <row r="2" spans="1:11" ht="34.9" customHeight="1" x14ac:dyDescent="0.25">
      <c r="A2" s="50" t="s">
        <v>104</v>
      </c>
      <c r="B2" s="50"/>
      <c r="C2" s="50"/>
      <c r="D2" s="50"/>
      <c r="E2" s="50"/>
      <c r="F2" s="68" t="s">
        <v>65</v>
      </c>
      <c r="G2" s="68"/>
      <c r="H2" s="68" t="s">
        <v>35</v>
      </c>
      <c r="I2" s="68"/>
      <c r="J2" s="68" t="s">
        <v>36</v>
      </c>
      <c r="K2" s="68"/>
    </row>
    <row r="3" spans="1:11" x14ac:dyDescent="0.25">
      <c r="A3" s="69"/>
      <c r="B3" s="69"/>
      <c r="C3" s="69"/>
      <c r="D3" s="69"/>
      <c r="E3" s="69"/>
      <c r="F3" s="39"/>
      <c r="G3" s="39"/>
      <c r="H3" s="39"/>
      <c r="I3" s="39"/>
      <c r="J3" s="53"/>
      <c r="K3" s="53"/>
    </row>
    <row r="4" spans="1:11" x14ac:dyDescent="0.25">
      <c r="A4" s="69"/>
      <c r="B4" s="69"/>
      <c r="C4" s="69"/>
      <c r="D4" s="69"/>
      <c r="E4" s="69"/>
      <c r="F4" s="39"/>
      <c r="G4" s="39"/>
      <c r="H4" s="39"/>
      <c r="I4" s="39"/>
      <c r="J4" s="53"/>
      <c r="K4" s="53"/>
    </row>
    <row r="5" spans="1:11" x14ac:dyDescent="0.25">
      <c r="A5" s="69"/>
      <c r="B5" s="69"/>
      <c r="C5" s="69"/>
      <c r="D5" s="69"/>
      <c r="E5" s="69"/>
      <c r="F5" s="39"/>
      <c r="G5" s="39"/>
      <c r="H5" s="39"/>
      <c r="I5" s="39"/>
      <c r="J5" s="53"/>
      <c r="K5" s="53"/>
    </row>
    <row r="6" spans="1:11" x14ac:dyDescent="0.25">
      <c r="A6" s="69"/>
      <c r="B6" s="69"/>
      <c r="C6" s="69"/>
      <c r="D6" s="69"/>
      <c r="E6" s="69"/>
      <c r="F6" s="39"/>
      <c r="G6" s="39"/>
      <c r="H6" s="39"/>
      <c r="I6" s="39"/>
      <c r="J6" s="53"/>
      <c r="K6" s="53"/>
    </row>
    <row r="7" spans="1:11" x14ac:dyDescent="0.25">
      <c r="A7" s="69"/>
      <c r="B7" s="69"/>
      <c r="C7" s="69"/>
      <c r="D7" s="69"/>
      <c r="E7" s="69"/>
      <c r="F7" s="39"/>
      <c r="G7" s="39"/>
      <c r="H7" s="39"/>
      <c r="I7" s="39"/>
      <c r="J7" s="53"/>
      <c r="K7" s="53"/>
    </row>
    <row r="8" spans="1:11" x14ac:dyDescent="0.25">
      <c r="A8" s="69"/>
      <c r="B8" s="69"/>
      <c r="C8" s="69"/>
      <c r="D8" s="69"/>
      <c r="E8" s="69"/>
      <c r="F8" s="39"/>
      <c r="G8" s="39"/>
      <c r="H8" s="39"/>
      <c r="I8" s="39"/>
      <c r="J8" s="53"/>
      <c r="K8" s="53"/>
    </row>
    <row r="9" spans="1:11" x14ac:dyDescent="0.25">
      <c r="A9" s="69"/>
      <c r="B9" s="69"/>
      <c r="C9" s="69"/>
      <c r="D9" s="69"/>
      <c r="E9" s="69"/>
      <c r="F9" s="39"/>
      <c r="G9" s="39"/>
      <c r="H9" s="39"/>
      <c r="I9" s="39"/>
      <c r="J9" s="53"/>
      <c r="K9" s="53"/>
    </row>
    <row r="10" spans="1:11" x14ac:dyDescent="0.25">
      <c r="A10" s="69"/>
      <c r="B10" s="69"/>
      <c r="C10" s="69"/>
      <c r="D10" s="69"/>
      <c r="E10" s="69"/>
      <c r="F10" s="39"/>
      <c r="G10" s="39"/>
      <c r="H10" s="39"/>
      <c r="I10" s="39"/>
      <c r="J10" s="53"/>
      <c r="K10" s="53"/>
    </row>
    <row r="11" spans="1:11" x14ac:dyDescent="0.25">
      <c r="A11" s="69"/>
      <c r="B11" s="69"/>
      <c r="C11" s="69"/>
      <c r="D11" s="69"/>
      <c r="E11" s="69"/>
      <c r="F11" s="39"/>
      <c r="G11" s="39"/>
      <c r="H11" s="39"/>
      <c r="I11" s="39"/>
      <c r="J11" s="53"/>
      <c r="K11" s="53"/>
    </row>
    <row r="12" spans="1:11" x14ac:dyDescent="0.25">
      <c r="A12" s="69"/>
      <c r="B12" s="69"/>
      <c r="C12" s="69"/>
      <c r="D12" s="69"/>
      <c r="E12" s="69"/>
      <c r="F12" s="39"/>
      <c r="G12" s="39"/>
      <c r="H12" s="39"/>
      <c r="I12" s="39"/>
      <c r="J12" s="53"/>
      <c r="K12" s="53"/>
    </row>
    <row r="13" spans="1:11" x14ac:dyDescent="0.25">
      <c r="A13" s="69"/>
      <c r="B13" s="69"/>
      <c r="C13" s="69"/>
      <c r="D13" s="69"/>
      <c r="E13" s="69"/>
      <c r="F13" s="39"/>
      <c r="G13" s="39"/>
      <c r="H13" s="39"/>
      <c r="I13" s="39"/>
      <c r="J13" s="53"/>
      <c r="K13" s="53"/>
    </row>
    <row r="14" spans="1:11" x14ac:dyDescent="0.25">
      <c r="A14" s="69"/>
      <c r="B14" s="69"/>
      <c r="C14" s="69"/>
      <c r="D14" s="69"/>
      <c r="E14" s="69"/>
      <c r="F14" s="39"/>
      <c r="G14" s="39"/>
      <c r="H14" s="39"/>
      <c r="I14" s="39"/>
      <c r="J14" s="53"/>
      <c r="K14" s="53"/>
    </row>
    <row r="15" spans="1:11" x14ac:dyDescent="0.25">
      <c r="A15" s="69"/>
      <c r="B15" s="69"/>
      <c r="C15" s="69"/>
      <c r="D15" s="69"/>
      <c r="E15" s="69"/>
      <c r="F15" s="39"/>
      <c r="G15" s="39"/>
      <c r="H15" s="39"/>
      <c r="I15" s="39"/>
      <c r="J15" s="53"/>
      <c r="K15" s="53"/>
    </row>
    <row r="16" spans="1:11" x14ac:dyDescent="0.25">
      <c r="A16" s="69"/>
      <c r="B16" s="69"/>
      <c r="C16" s="69"/>
      <c r="D16" s="69"/>
      <c r="E16" s="69"/>
      <c r="F16" s="39"/>
      <c r="G16" s="39"/>
      <c r="H16" s="39"/>
      <c r="I16" s="39"/>
      <c r="J16" s="53"/>
      <c r="K16" s="53"/>
    </row>
    <row r="17" spans="1:11" x14ac:dyDescent="0.25">
      <c r="A17" s="69"/>
      <c r="B17" s="69"/>
      <c r="C17" s="69"/>
      <c r="D17" s="69"/>
      <c r="E17" s="69"/>
      <c r="F17" s="39"/>
      <c r="G17" s="39"/>
      <c r="H17" s="39"/>
      <c r="I17" s="39"/>
      <c r="J17" s="53"/>
      <c r="K17" s="53"/>
    </row>
    <row r="18" spans="1:11" x14ac:dyDescent="0.25">
      <c r="F18" s="47" t="s">
        <v>105</v>
      </c>
      <c r="G18" s="47"/>
      <c r="H18" s="47"/>
      <c r="I18" s="47"/>
      <c r="J18" s="39">
        <f>SUM(F3:G17)</f>
        <v>0</v>
      </c>
      <c r="K18" s="39"/>
    </row>
    <row r="19" spans="1:11" x14ac:dyDescent="0.25">
      <c r="F19" s="47" t="s">
        <v>106</v>
      </c>
      <c r="G19" s="47"/>
      <c r="H19" s="47"/>
      <c r="I19" s="47"/>
      <c r="J19" s="39">
        <f>SUM(H3:I17)</f>
        <v>0</v>
      </c>
      <c r="K19" s="39"/>
    </row>
  </sheetData>
  <mergeCells count="69">
    <mergeCell ref="A3:E3"/>
    <mergeCell ref="F3:G3"/>
    <mergeCell ref="H3:I3"/>
    <mergeCell ref="J3:K3"/>
    <mergeCell ref="A1:D1"/>
    <mergeCell ref="A2:E2"/>
    <mergeCell ref="F2:G2"/>
    <mergeCell ref="H2:I2"/>
    <mergeCell ref="J2:K2"/>
    <mergeCell ref="A4:E4"/>
    <mergeCell ref="F4:G4"/>
    <mergeCell ref="H4:I4"/>
    <mergeCell ref="J4:K4"/>
    <mergeCell ref="A5:E5"/>
    <mergeCell ref="F5:G5"/>
    <mergeCell ref="H5:I5"/>
    <mergeCell ref="J5:K5"/>
    <mergeCell ref="A6:E6"/>
    <mergeCell ref="F6:G6"/>
    <mergeCell ref="H6:I6"/>
    <mergeCell ref="J6:K6"/>
    <mergeCell ref="A7:E7"/>
    <mergeCell ref="F7:G7"/>
    <mergeCell ref="H7:I7"/>
    <mergeCell ref="J7:K7"/>
    <mergeCell ref="A8:E8"/>
    <mergeCell ref="F8:G8"/>
    <mergeCell ref="H8:I8"/>
    <mergeCell ref="J8:K8"/>
    <mergeCell ref="A9:E9"/>
    <mergeCell ref="F9:G9"/>
    <mergeCell ref="H9:I9"/>
    <mergeCell ref="J9:K9"/>
    <mergeCell ref="A10:E10"/>
    <mergeCell ref="F10:G10"/>
    <mergeCell ref="H10:I10"/>
    <mergeCell ref="J10:K10"/>
    <mergeCell ref="A11:E11"/>
    <mergeCell ref="F11:G11"/>
    <mergeCell ref="H11:I11"/>
    <mergeCell ref="J11:K11"/>
    <mergeCell ref="A12:E12"/>
    <mergeCell ref="F12:G12"/>
    <mergeCell ref="H12:I12"/>
    <mergeCell ref="J12:K12"/>
    <mergeCell ref="A13:E13"/>
    <mergeCell ref="F13:G13"/>
    <mergeCell ref="H13:I13"/>
    <mergeCell ref="J13:K13"/>
    <mergeCell ref="A14:E14"/>
    <mergeCell ref="F14:G14"/>
    <mergeCell ref="H14:I14"/>
    <mergeCell ref="J14:K14"/>
    <mergeCell ref="A15:E15"/>
    <mergeCell ref="F15:G15"/>
    <mergeCell ref="H15:I15"/>
    <mergeCell ref="J15:K15"/>
    <mergeCell ref="F18:I18"/>
    <mergeCell ref="J18:K18"/>
    <mergeCell ref="F19:I19"/>
    <mergeCell ref="J19:K19"/>
    <mergeCell ref="A16:E16"/>
    <mergeCell ref="F16:G16"/>
    <mergeCell ref="H16:I16"/>
    <mergeCell ref="J16:K16"/>
    <mergeCell ref="A17:E17"/>
    <mergeCell ref="F17:G17"/>
    <mergeCell ref="H17:I17"/>
    <mergeCell ref="J17:K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E84DAAD572049970A785D5B607B18" ma:contentTypeVersion="" ma:contentTypeDescription="Create a new document." ma:contentTypeScope="" ma:versionID="f54d1346fb9e8c849c6ff3f51a78c8d8">
  <xsd:schema xmlns:xsd="http://www.w3.org/2001/XMLSchema" xmlns:xs="http://www.w3.org/2001/XMLSchema" xmlns:p="http://schemas.microsoft.com/office/2006/metadata/properties" xmlns:ns2="3E1FEAD8-66C8-4AC3-9426-453F41452C22" xmlns:ns3="3e1fead8-66c8-4ac3-9426-453f41452c22" xmlns:ns4="8eea684e-2edb-475f-bb3f-7f71668ef51e" targetNamespace="http://schemas.microsoft.com/office/2006/metadata/properties" ma:root="true" ma:fieldsID="1e28542a1d96667b354007d5345c1ffa" ns2:_="" ns3:_="" ns4:_="">
    <xsd:import namespace="3E1FEAD8-66C8-4AC3-9426-453F41452C22"/>
    <xsd:import namespace="3e1fead8-66c8-4ac3-9426-453f41452c22"/>
    <xsd:import namespace="8eea684e-2edb-475f-bb3f-7f71668ef5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fead8-66c8-4ac3-9426-453f41452c22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a684e-2edb-475f-bb3f-7f71668ef5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085C63-516A-46C6-B284-7C79507098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55A53E-C38F-4FF2-A149-C398AA105EB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eea684e-2edb-475f-bb3f-7f71668ef51e"/>
    <ds:schemaRef ds:uri="http://purl.org/dc/terms/"/>
    <ds:schemaRef ds:uri="3e1fead8-66c8-4ac3-9426-453f41452c22"/>
    <ds:schemaRef ds:uri="3E1FEAD8-66C8-4AC3-9426-453F41452C2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4AE513-AD50-4843-ABAB-61804F009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FEAD8-66C8-4AC3-9426-453F41452C22"/>
    <ds:schemaRef ds:uri="3e1fead8-66c8-4ac3-9426-453f41452c22"/>
    <ds:schemaRef ds:uri="8eea684e-2edb-475f-bb3f-7f71668ef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Salaries</vt:lpstr>
      <vt:lpstr>Fringe</vt:lpstr>
      <vt:lpstr>Occupancy</vt:lpstr>
      <vt:lpstr>Travel</vt:lpstr>
      <vt:lpstr>Supplies</vt:lpstr>
      <vt:lpstr>Contractual</vt:lpstr>
      <vt:lpstr>Equipment</vt:lpstr>
      <vt:lpstr>Transportation</vt:lpstr>
      <vt:lpstr>Other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Craig, Rodney (DHHS)</dc:creator>
  <cp:keywords/>
  <dc:description/>
  <cp:lastModifiedBy>Steve</cp:lastModifiedBy>
  <cp:revision/>
  <dcterms:created xsi:type="dcterms:W3CDTF">2019-08-09T17:27:35Z</dcterms:created>
  <dcterms:modified xsi:type="dcterms:W3CDTF">2020-06-05T17:20:37Z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0x010100133E84DAAD572049970A785D5B607B18</vt:lpwstr>
  </property>
</Properties>
</file>